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2"/>
  </bookViews>
  <sheets>
    <sheet name="pénzforgalmi mérleg" sheetId="1" state="hidden" r:id="rId1"/>
    <sheet name="vagyonkimutatás részl." sheetId="2" r:id="rId2"/>
    <sheet name=" mérleg" sheetId="3" r:id="rId3"/>
    <sheet name="összevont mérleg" sheetId="4" state="hidden" r:id="rId4"/>
  </sheets>
  <definedNames/>
  <calcPr fullCalcOnLoad="1"/>
</workbook>
</file>

<file path=xl/sharedStrings.xml><?xml version="1.0" encoding="utf-8"?>
<sst xmlns="http://schemas.openxmlformats.org/spreadsheetml/2006/main" count="241" uniqueCount="194">
  <si>
    <t>BEVÉTELEK</t>
  </si>
  <si>
    <t>KIADÁSOK</t>
  </si>
  <si>
    <t>Megnevezés</t>
  </si>
  <si>
    <t>Helyi adók</t>
  </si>
  <si>
    <t>Személyi jövedelemadó</t>
  </si>
  <si>
    <t>Gépjárműadó</t>
  </si>
  <si>
    <t>Egyéb sajátos bevételek</t>
  </si>
  <si>
    <t>HITEL</t>
  </si>
  <si>
    <t>BEVÉTELEK ÖSSZESEN</t>
  </si>
  <si>
    <t xml:space="preserve">     -személyi jellegű kiadások</t>
  </si>
  <si>
    <t xml:space="preserve">     -munkaadókat terhelő járulékok</t>
  </si>
  <si>
    <t xml:space="preserve">     -dologi jellegű kiadások</t>
  </si>
  <si>
    <t>Működési célú pénzeszköz átadás</t>
  </si>
  <si>
    <t>Felújítási, felhalmozási kiadás</t>
  </si>
  <si>
    <t>Céltartalék</t>
  </si>
  <si>
    <t>KIADÁSOK ÖSSZESEN</t>
  </si>
  <si>
    <t>Általános tartalék</t>
  </si>
  <si>
    <t>Talajterhelési díj</t>
  </si>
  <si>
    <t>Felújítási célú pe. Átvétel háztartásoktól</t>
  </si>
  <si>
    <t>Támogatás értékű működési bevétel önkormányzatoktól</t>
  </si>
  <si>
    <t>Támogatás értékű működési bevétel kistérségi társ-tól</t>
  </si>
  <si>
    <t>Előző évi központi kiegészítés</t>
  </si>
  <si>
    <t>Költségvetési bevételek összesen:</t>
  </si>
  <si>
    <t>I. Intézményi működési bevételek</t>
  </si>
  <si>
    <t>II. Önkorm.sajátos működési bevételei</t>
  </si>
  <si>
    <t>V. Átvett pénzeszköz összesen:</t>
  </si>
  <si>
    <t>ezer Ft-ban</t>
  </si>
  <si>
    <t>Előző év pénzmaradványának igénybevétele</t>
  </si>
  <si>
    <t>Működési célú pénzeszköz átvétel egyházaktól</t>
  </si>
  <si>
    <t>1/a. melléklet a Heréd Község Önkormányzat Képviselő-testületének az önkormányzat 2011. évi költségvetéséről szóló 1/2011. (II.15.) rendelete módosításáról szóló ……./2011. (……..) önk. rendeletéhez</t>
  </si>
  <si>
    <t>2011. évi
eredeti előir.</t>
  </si>
  <si>
    <t>2011. évi
 módosított ei.</t>
  </si>
  <si>
    <t>%</t>
  </si>
  <si>
    <t>Garancia és kezességváll. ÁHT-on kívülről</t>
  </si>
  <si>
    <t>Központosított támogatás (szoc.feladatok)</t>
  </si>
  <si>
    <t xml:space="preserve">Egyéb központi támogatás </t>
  </si>
  <si>
    <t>Támog.értékű beruházási bevétel önkorm. (Nk.)</t>
  </si>
  <si>
    <t>Támog.ért.bev.fejezettől (közmunka prg.)</t>
  </si>
  <si>
    <t>Támog.értékű beruh. Bevétel Orvosi rend.előleg</t>
  </si>
  <si>
    <t>Körjegyzőség pénzmaradványa</t>
  </si>
  <si>
    <t>Üzemeltetésből származó bevétel</t>
  </si>
  <si>
    <t>Függő, átfutó kiadások</t>
  </si>
  <si>
    <t>III. Önkorm. költségvetési támogatása</t>
  </si>
  <si>
    <t>IV. Felhalmozási és tőkejellegű bevételek</t>
  </si>
  <si>
    <t>Termőföld, telek értékesítés</t>
  </si>
  <si>
    <t>Likvid hitel állománya</t>
  </si>
  <si>
    <t>Mozgáskorlát.támog + RGYV + TIOP elszámolás</t>
  </si>
  <si>
    <t>Termőföld bérbeadása, közter.használati díj</t>
  </si>
  <si>
    <t>Működési célú pénzeszköz átadás (ellátottak)</t>
  </si>
  <si>
    <t xml:space="preserve">                                                                                                                                      2011. évi költségvetés I-IV. negyedév pénzforgalmi mérlege</t>
  </si>
  <si>
    <t>4/4. évi teljesítés</t>
  </si>
  <si>
    <t>Körjegyzőség összesen:</t>
  </si>
  <si>
    <t>Általános Iskola működési kiadásai</t>
  </si>
  <si>
    <t>Általános Iskola összesen:</t>
  </si>
  <si>
    <t>Körjegyzőség  működési kiadásai</t>
  </si>
  <si>
    <t>Napközi Otthonos Óvoda működési kiadásai</t>
  </si>
  <si>
    <t>Óvoda összesen:</t>
  </si>
  <si>
    <t>Heréd Önkormányzat működési kiadásai</t>
  </si>
  <si>
    <t>Pénzeszközök átadása</t>
  </si>
  <si>
    <t>Ellátottak pénzbeli juttatása</t>
  </si>
  <si>
    <t>Önkormányzat összesen:</t>
  </si>
  <si>
    <t>Pénzmaradvány tartalék</t>
  </si>
  <si>
    <t>Önkormányzat és Körjegyzőség összesen:</t>
  </si>
  <si>
    <t>Önkormányzat és Intézményei összesen:</t>
  </si>
  <si>
    <t>Körjegyzőség finanszírozása</t>
  </si>
  <si>
    <t>Támog.értékű műk.bevétel (KSH-tól)</t>
  </si>
  <si>
    <t>OEP finanszírozásból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</si>
  <si>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</si>
  <si>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</si>
  <si>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</si>
  <si>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</si>
  <si>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átadott, konvesszióba, vagyonkezelésbe adott, illetve vagyonkezelésbe vett eszközök</t>
  </si>
  <si>
    <t>B) 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</si>
  <si>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</si>
  <si>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</si>
  <si>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</si>
  <si>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</si>
  <si>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</si>
  <si>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Eszközök összesen:</t>
  </si>
  <si>
    <t>Előző évi költségvetési beszámoló záró adatai</t>
  </si>
  <si>
    <t>Auditálási eltérések (+-)</t>
  </si>
  <si>
    <t>Előző évi auditált egyszerűsített beszámoló záró adatai</t>
  </si>
  <si>
    <t>Tárgyévi költségvetési beszámoló</t>
  </si>
  <si>
    <t>Tárgyévi auditált egyszerűsített beszámoló záró adatai</t>
  </si>
  <si>
    <t>FORRÁSOK</t>
  </si>
  <si>
    <t>ESZKÖZÖK</t>
  </si>
  <si>
    <t>D) SAJÁT TŐKE</t>
  </si>
  <si>
    <t>2. Tőkeváltozások</t>
  </si>
  <si>
    <t>3.Értékelési tartalék</t>
  </si>
  <si>
    <t>E) TARTALÉKOK</t>
  </si>
  <si>
    <t>1. Tartós tőke</t>
  </si>
  <si>
    <t>F) KÖTELEZETTSÉGEK</t>
  </si>
  <si>
    <t>I. Hosszú lejáratú kötelezettségek</t>
  </si>
  <si>
    <t>II. Rövid lejáratú kötelezettségek</t>
  </si>
  <si>
    <t>I. Költségvetési tartalék</t>
  </si>
  <si>
    <t>II. Vállalkozási tartalék</t>
  </si>
  <si>
    <t>III. Egyéb passzív pénzügyielszámolások</t>
  </si>
  <si>
    <t>Források összesen:</t>
  </si>
  <si>
    <t>Önkormányzat</t>
  </si>
  <si>
    <r>
      <t xml:space="preserve">Normatív </t>
    </r>
    <r>
      <rPr>
        <b/>
        <sz val="16"/>
        <rFont val="Arial"/>
        <family val="2"/>
      </rPr>
      <t>kötött</t>
    </r>
    <r>
      <rPr>
        <sz val="16"/>
        <rFont val="Arial"/>
        <family val="2"/>
      </rPr>
      <t xml:space="preserve"> támogatás</t>
    </r>
  </si>
  <si>
    <t>Norm. támogatások lakosságszámhoz kötött</t>
  </si>
  <si>
    <t>Norm. támogatások feladatmutatóhoz kötött</t>
  </si>
  <si>
    <t>Támog.ért.bev.fejezettől (iskolatej + alma program)</t>
  </si>
  <si>
    <t>Működési célú támog.értékű bevételek</t>
  </si>
  <si>
    <t>Felhalmozási célú támog.értékű bevételek</t>
  </si>
  <si>
    <t>Kiegyenlítő, függő, átfutó bevételek</t>
  </si>
  <si>
    <t>Körjegyzőség pénzmaradvány átutalása</t>
  </si>
  <si>
    <t>1/a. melléklet a Heréd Község Önkormányzat Képviselő-testületének az önkormányzat 2011. évi költségvetéséről szóló 1/2011. (II.15.) rendelete módosításáról szóló …../2012. (……...) önk. rendeletéhez</t>
  </si>
  <si>
    <t>Előzőévi költségvetési beszámoló</t>
  </si>
  <si>
    <t>Előzőgyévi költségvetési beszámoló</t>
  </si>
  <si>
    <t>A) NEMZETI VAGYONBA TARTOZÓ
 BEFEKTETETT ESZKÖZÖK</t>
  </si>
  <si>
    <t>IV. Koncesszióba, vagyonkezelésbe adott eszközök</t>
  </si>
  <si>
    <t>B) NEMZETI VAGYONBA
 TARTOZÓ FORGÓESZKÖZÖK</t>
  </si>
  <si>
    <t>II. Értékpapírok</t>
  </si>
  <si>
    <t>C) PÉNZESZKÖZÖK</t>
  </si>
  <si>
    <t>D) KÖVETELÉSEK</t>
  </si>
  <si>
    <t>2. Gépek, berendezések felszerelések,
 járművek</t>
  </si>
  <si>
    <t>1. Ingatlanok és kapcsolódó vagyoni
 értékű jogok</t>
  </si>
  <si>
    <t>3. Tenyészállatok</t>
  </si>
  <si>
    <t>4. Beruházások, felújítások</t>
  </si>
  <si>
    <t>5. Tárgyi eszközök értékhelyesbítése</t>
  </si>
  <si>
    <t>1. Tartós részesedések</t>
  </si>
  <si>
    <t>2. Tartós hitelviszonyt megtestesítő
 értékpapírok</t>
  </si>
  <si>
    <t>3. Befektetett pénzügyi eszközök
 értékhelyesbítése</t>
  </si>
  <si>
    <t>I. Hosszú lejáratú betétek</t>
  </si>
  <si>
    <t>II. Pénztárak, csekkek, betétkönyvek</t>
  </si>
  <si>
    <t>III. Forintszámlák</t>
  </si>
  <si>
    <t>IV. Devizaszámlák</t>
  </si>
  <si>
    <t xml:space="preserve">V.Idegen pénzeszközök </t>
  </si>
  <si>
    <t>I. Költségvetési évben esedékes követelések</t>
  </si>
  <si>
    <t>II. Költségvetési évet követően esedékes
 követelések</t>
  </si>
  <si>
    <t>E) EGYÉB SAJÁTOS ESZKÖZOLDALI ELSZÁMOLÁSOK</t>
  </si>
  <si>
    <t>F) AKTÍV IDŐBELI ELHATÁROLÁSOK</t>
  </si>
  <si>
    <t>ESZKÖZÖK ÖSSZESEN:</t>
  </si>
  <si>
    <t>G) SAJÁT TŐKE</t>
  </si>
  <si>
    <t>H)  KÖTELEZETTSÉGEK</t>
  </si>
  <si>
    <t>I. Költségvetési évben esedékes kötelezettségek</t>
  </si>
  <si>
    <t>II. Költségvetési évet követően esedékes
 kötelezettségek</t>
  </si>
  <si>
    <t xml:space="preserve">EGYSZERŰSÍTETT ÖSSZEVONT MÉRLEG ÉS VAGYONKIMUTATÁS
</t>
  </si>
  <si>
    <t>I. Nemzeti vagyon induláskori értéke</t>
  </si>
  <si>
    <t>II. Nemzeti vagyon változásai</t>
  </si>
  <si>
    <t>III. Egyéb eszközök induláskori értéke</t>
  </si>
  <si>
    <t>IV. Felhalmozott eredmény</t>
  </si>
  <si>
    <t>V. Eszközök értékhelyesbítésének forrása</t>
  </si>
  <si>
    <t>VI. Mérleg szerinti eredmény</t>
  </si>
  <si>
    <t>J) KINCSTÁRI SZÁMLAVEZETÉSSEL KAPCSOLATOS ELSZÁMOLÁSOK</t>
  </si>
  <si>
    <t>K) PASSZÍV IDŐBELI ELHATÁROLÁSOK</t>
  </si>
  <si>
    <t>FORRÁSOK ÖSSZESEN:</t>
  </si>
  <si>
    <t>Forgalomképtelen törzsvagyon</t>
  </si>
  <si>
    <t>Korlátozottan forgalomképes vagyon</t>
  </si>
  <si>
    <t>Üzleti vagyon</t>
  </si>
  <si>
    <t>Nemzetgazdasági szempontból kiemelt jel. törzsvagyon</t>
  </si>
  <si>
    <t>I) EGYÉB SAJÁTOS FORRÁSOLDALI ELSZÁMOLÁSOK</t>
  </si>
  <si>
    <t>Utak, parkolók</t>
  </si>
  <si>
    <t>Klapka út</t>
  </si>
  <si>
    <t>Táncsics út</t>
  </si>
  <si>
    <t>Szabadság út</t>
  </si>
  <si>
    <t>Arany János út</t>
  </si>
  <si>
    <t>Temető melletti út</t>
  </si>
  <si>
    <t xml:space="preserve">Bem József út </t>
  </si>
  <si>
    <t>József Attila út</t>
  </si>
  <si>
    <t>Ravatalozó</t>
  </si>
  <si>
    <t>Forgalomképtelen földterület</t>
  </si>
  <si>
    <t>Sporttelep</t>
  </si>
  <si>
    <t>Park</t>
  </si>
  <si>
    <t>Árok</t>
  </si>
  <si>
    <t>ÖSSZESEN:</t>
  </si>
  <si>
    <t>Közösségi Ház és Könyvtár</t>
  </si>
  <si>
    <t>Hösi emlékmű</t>
  </si>
  <si>
    <t>Óvoda melléképüóletei</t>
  </si>
  <si>
    <t>Zárt szennyvíztározó</t>
  </si>
  <si>
    <t>Művelődési Ház</t>
  </si>
  <si>
    <t>Hivatal</t>
  </si>
  <si>
    <t>Óvoda</t>
  </si>
  <si>
    <t>Alkotóház</t>
  </si>
  <si>
    <t xml:space="preserve">Épületek alatti fölterületek </t>
  </si>
  <si>
    <t>Csatorna , vízmű</t>
  </si>
  <si>
    <t>Bolt</t>
  </si>
  <si>
    <t>Forgalomképes földterületek</t>
  </si>
  <si>
    <t>MINDÖSSZESEN:</t>
  </si>
  <si>
    <t>Bruttó összeg</t>
  </si>
  <si>
    <t>Értékcsökkenés</t>
  </si>
  <si>
    <t>Nettó összeg</t>
  </si>
  <si>
    <t>Nagykökényes Községi Önkormányzat vagyonkimutatás részletezése</t>
  </si>
  <si>
    <t>Petőfi út és Óvoda előtti térburkolat</t>
  </si>
  <si>
    <t>Táncsics út 26. ingatlan</t>
  </si>
  <si>
    <t>III. Követelés jellegű sajátos elszámolások</t>
  </si>
  <si>
    <t>III. Kötelzettség jellegű sajátos elszámolások</t>
  </si>
  <si>
    <t>1956-os emlékmű</t>
  </si>
  <si>
    <t>Ft-ban</t>
  </si>
  <si>
    <t>Összesen</t>
  </si>
  <si>
    <t>Nagykökényes Kökényvirág Óvoda</t>
  </si>
  <si>
    <t>Hivatal melléképülete</t>
  </si>
  <si>
    <t>3. melléklet Nagykökényes Községi Önkormányzat 2018. évi költségvetése zárszámadásáról és a pénzmaradvány felosztásáról szóló 6/2019. (V.29.)  ÖR-hez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</si>
</sst>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  <numFmt numFmtId="169" formatCode="0.0%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67" fontId="3" fillId="0" borderId="10" xfId="46" applyNumberFormat="1" applyFont="1" applyBorder="1" applyAlignment="1">
      <alignment horizontal="center" vertical="center"/>
    </xf>
    <xf numFmtId="167" fontId="4" fillId="0" borderId="10" xfId="46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3" fillId="0" borderId="0" xfId="46" applyNumberFormat="1" applyFont="1" applyBorder="1" applyAlignment="1">
      <alignment horizontal="center" vertical="center"/>
    </xf>
    <xf numFmtId="167" fontId="4" fillId="0" borderId="10" xfId="46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1" fillId="0" borderId="0" xfId="46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7" fontId="1" fillId="0" borderId="0" xfId="46" applyNumberFormat="1" applyFont="1" applyAlignment="1">
      <alignment horizontal="center" vertical="center"/>
    </xf>
    <xf numFmtId="167" fontId="4" fillId="0" borderId="10" xfId="46" applyNumberFormat="1" applyFont="1" applyBorder="1" applyAlignment="1">
      <alignment vertical="center"/>
    </xf>
    <xf numFmtId="167" fontId="4" fillId="0" borderId="10" xfId="46" applyNumberFormat="1" applyFont="1" applyFill="1" applyBorder="1" applyAlignment="1">
      <alignment vertical="center"/>
    </xf>
    <xf numFmtId="167" fontId="3" fillId="0" borderId="10" xfId="46" applyNumberFormat="1" applyFont="1" applyBorder="1" applyAlignment="1">
      <alignment vertical="center"/>
    </xf>
    <xf numFmtId="167" fontId="3" fillId="33" borderId="10" xfId="46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0" fontId="4" fillId="0" borderId="0" xfId="61" applyNumberFormat="1" applyFont="1" applyBorder="1" applyAlignment="1">
      <alignment vertical="center"/>
    </xf>
    <xf numFmtId="167" fontId="3" fillId="0" borderId="10" xfId="46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7" fontId="4" fillId="0" borderId="10" xfId="4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7" fontId="4" fillId="0" borderId="0" xfId="46" applyNumberFormat="1" applyFont="1" applyBorder="1" applyAlignment="1">
      <alignment horizontal="center" vertical="center" wrapText="1"/>
    </xf>
    <xf numFmtId="10" fontId="3" fillId="0" borderId="0" xfId="61" applyNumberFormat="1" applyFont="1" applyFill="1" applyBorder="1" applyAlignment="1">
      <alignment vertical="center"/>
    </xf>
    <xf numFmtId="10" fontId="4" fillId="0" borderId="0" xfId="61" applyNumberFormat="1" applyFont="1" applyFill="1" applyBorder="1" applyAlignment="1">
      <alignment vertical="center"/>
    </xf>
    <xf numFmtId="10" fontId="3" fillId="0" borderId="0" xfId="61" applyNumberFormat="1" applyFont="1" applyBorder="1" applyAlignment="1">
      <alignment vertical="center"/>
    </xf>
    <xf numFmtId="167" fontId="4" fillId="0" borderId="11" xfId="46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0" fontId="4" fillId="0" borderId="11" xfId="6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0" fontId="3" fillId="0" borderId="11" xfId="61" applyNumberFormat="1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0" fontId="3" fillId="33" borderId="11" xfId="61" applyNumberFormat="1" applyFont="1" applyFill="1" applyBorder="1" applyAlignment="1">
      <alignment vertical="center"/>
    </xf>
    <xf numFmtId="167" fontId="4" fillId="0" borderId="11" xfId="46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67" fontId="3" fillId="34" borderId="10" xfId="46" applyNumberFormat="1" applyFont="1" applyFill="1" applyBorder="1" applyAlignment="1">
      <alignment vertical="center"/>
    </xf>
    <xf numFmtId="10" fontId="3" fillId="34" borderId="11" xfId="61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167" fontId="3" fillId="35" borderId="14" xfId="46" applyNumberFormat="1" applyFont="1" applyFill="1" applyBorder="1" applyAlignment="1">
      <alignment horizontal="center" vertical="center"/>
    </xf>
    <xf numFmtId="10" fontId="3" fillId="35" borderId="15" xfId="6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46" applyNumberFormat="1" applyFont="1" applyBorder="1" applyAlignment="1">
      <alignment vertical="center"/>
    </xf>
    <xf numFmtId="167" fontId="1" fillId="0" borderId="0" xfId="46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167" fontId="3" fillId="36" borderId="10" xfId="46" applyNumberFormat="1" applyFont="1" applyFill="1" applyBorder="1" applyAlignment="1">
      <alignment horizontal="center" vertical="center"/>
    </xf>
    <xf numFmtId="10" fontId="3" fillId="36" borderId="11" xfId="61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67" fontId="3" fillId="37" borderId="10" xfId="46" applyNumberFormat="1" applyFont="1" applyFill="1" applyBorder="1" applyAlignment="1">
      <alignment horizontal="center" vertical="center"/>
    </xf>
    <xf numFmtId="10" fontId="3" fillId="37" borderId="11" xfId="61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 vertical="center"/>
    </xf>
    <xf numFmtId="167" fontId="3" fillId="38" borderId="10" xfId="46" applyNumberFormat="1" applyFont="1" applyFill="1" applyBorder="1" applyAlignment="1">
      <alignment horizontal="center" vertical="center"/>
    </xf>
    <xf numFmtId="10" fontId="3" fillId="38" borderId="11" xfId="61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167" fontId="3" fillId="34" borderId="10" xfId="46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9" borderId="12" xfId="0" applyFont="1" applyFill="1" applyBorder="1" applyAlignment="1">
      <alignment horizontal="center" vertical="center"/>
    </xf>
    <xf numFmtId="167" fontId="3" fillId="39" borderId="10" xfId="46" applyNumberFormat="1" applyFont="1" applyFill="1" applyBorder="1" applyAlignment="1">
      <alignment vertical="center"/>
    </xf>
    <xf numFmtId="10" fontId="3" fillId="39" borderId="11" xfId="61" applyNumberFormat="1" applyFont="1" applyFill="1" applyBorder="1" applyAlignment="1">
      <alignment vertical="center"/>
    </xf>
    <xf numFmtId="167" fontId="3" fillId="40" borderId="10" xfId="46" applyNumberFormat="1" applyFont="1" applyFill="1" applyBorder="1" applyAlignment="1">
      <alignment horizontal="center" vertical="center"/>
    </xf>
    <xf numFmtId="10" fontId="3" fillId="40" borderId="11" xfId="61" applyNumberFormat="1" applyFont="1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/>
    </xf>
    <xf numFmtId="167" fontId="3" fillId="33" borderId="12" xfId="46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3" fontId="6" fillId="4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167" fontId="4" fillId="0" borderId="16" xfId="46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167" fontId="4" fillId="0" borderId="16" xfId="46" applyNumberFormat="1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167" fontId="3" fillId="0" borderId="16" xfId="46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0" fontId="3" fillId="33" borderId="18" xfId="61" applyNumberFormat="1" applyFont="1" applyFill="1" applyBorder="1" applyAlignment="1">
      <alignment vertical="center"/>
    </xf>
    <xf numFmtId="167" fontId="3" fillId="33" borderId="16" xfId="46" applyNumberFormat="1" applyFont="1" applyFill="1" applyBorder="1" applyAlignment="1">
      <alignment vertical="center"/>
    </xf>
    <xf numFmtId="0" fontId="3" fillId="40" borderId="17" xfId="0" applyFont="1" applyFill="1" applyBorder="1" applyAlignment="1">
      <alignment vertical="center"/>
    </xf>
    <xf numFmtId="0" fontId="3" fillId="40" borderId="16" xfId="0" applyFont="1" applyFill="1" applyBorder="1" applyAlignment="1">
      <alignment vertical="center"/>
    </xf>
    <xf numFmtId="167" fontId="4" fillId="40" borderId="16" xfId="46" applyNumberFormat="1" applyFont="1" applyFill="1" applyBorder="1" applyAlignment="1">
      <alignment vertical="center"/>
    </xf>
    <xf numFmtId="167" fontId="4" fillId="40" borderId="10" xfId="46" applyNumberFormat="1" applyFont="1" applyFill="1" applyBorder="1" applyAlignment="1">
      <alignment vertical="center"/>
    </xf>
    <xf numFmtId="167" fontId="3" fillId="40" borderId="10" xfId="46" applyNumberFormat="1" applyFont="1" applyFill="1" applyBorder="1" applyAlignment="1">
      <alignment vertical="center"/>
    </xf>
    <xf numFmtId="10" fontId="4" fillId="40" borderId="11" xfId="61" applyNumberFormat="1" applyFont="1" applyFill="1" applyBorder="1" applyAlignment="1">
      <alignment vertical="center"/>
    </xf>
    <xf numFmtId="0" fontId="3" fillId="41" borderId="17" xfId="0" applyFont="1" applyFill="1" applyBorder="1" applyAlignment="1">
      <alignment horizontal="left" vertical="center"/>
    </xf>
    <xf numFmtId="167" fontId="3" fillId="41" borderId="16" xfId="46" applyNumberFormat="1" applyFont="1" applyFill="1" applyBorder="1" applyAlignment="1">
      <alignment vertical="center"/>
    </xf>
    <xf numFmtId="10" fontId="3" fillId="41" borderId="11" xfId="61" applyNumberFormat="1" applyFont="1" applyFill="1" applyBorder="1" applyAlignment="1">
      <alignment vertical="center"/>
    </xf>
    <xf numFmtId="0" fontId="4" fillId="41" borderId="16" xfId="0" applyFont="1" applyFill="1" applyBorder="1" applyAlignment="1">
      <alignment horizontal="left" vertical="center"/>
    </xf>
    <xf numFmtId="167" fontId="4" fillId="41" borderId="16" xfId="46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40" borderId="10" xfId="0" applyFill="1" applyBorder="1" applyAlignment="1">
      <alignment vertical="center"/>
    </xf>
    <xf numFmtId="3" fontId="0" fillId="40" borderId="10" xfId="0" applyNumberFormat="1" applyFill="1" applyBorder="1" applyAlignment="1">
      <alignment vertical="center"/>
    </xf>
    <xf numFmtId="0" fontId="10" fillId="0" borderId="1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67" fontId="11" fillId="0" borderId="10" xfId="46" applyNumberFormat="1" applyFont="1" applyBorder="1" applyAlignment="1">
      <alignment/>
    </xf>
    <xf numFmtId="0" fontId="0" fillId="0" borderId="0" xfId="0" applyAlignment="1">
      <alignment horizontal="center"/>
    </xf>
    <xf numFmtId="167" fontId="12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7" fontId="5" fillId="0" borderId="10" xfId="46" applyNumberFormat="1" applyFont="1" applyBorder="1" applyAlignment="1">
      <alignment/>
    </xf>
    <xf numFmtId="167" fontId="11" fillId="0" borderId="10" xfId="46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7" fontId="11" fillId="0" borderId="10" xfId="46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40" borderId="10" xfId="0" applyFont="1" applyFill="1" applyBorder="1" applyAlignment="1">
      <alignment/>
    </xf>
    <xf numFmtId="167" fontId="9" fillId="40" borderId="10" xfId="0" applyNumberFormat="1" applyFont="1" applyFill="1" applyBorder="1" applyAlignment="1">
      <alignment/>
    </xf>
    <xf numFmtId="167" fontId="5" fillId="40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167" fontId="9" fillId="36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167" fontId="11" fillId="42" borderId="10" xfId="46" applyNumberFormat="1" applyFont="1" applyFill="1" applyBorder="1" applyAlignment="1">
      <alignment/>
    </xf>
    <xf numFmtId="167" fontId="11" fillId="42" borderId="10" xfId="46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3" fontId="0" fillId="0" borderId="0" xfId="54" applyNumberFormat="1" applyFont="1" applyAlignment="1">
      <alignment vertical="center" wrapText="1"/>
      <protection/>
    </xf>
    <xf numFmtId="167" fontId="4" fillId="0" borderId="0" xfId="46" applyNumberFormat="1" applyFont="1" applyAlignment="1">
      <alignment vertical="center" wrapText="1"/>
    </xf>
    <xf numFmtId="167" fontId="4" fillId="0" borderId="0" xfId="46" applyNumberFormat="1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7" fontId="5" fillId="0" borderId="0" xfId="46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0" fillId="0" borderId="0" xfId="54" applyNumberFormat="1" applyFont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5. sz. mell.Egyszerűsített pforg. jelenté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7"/>
  <sheetViews>
    <sheetView zoomScale="55" zoomScaleNormal="55" zoomScaleSheetLayoutView="50" zoomScalePageLayoutView="0" workbookViewId="0" topLeftCell="C26">
      <selection activeCell="K17" sqref="K17"/>
    </sheetView>
  </sheetViews>
  <sheetFormatPr defaultColWidth="9.140625" defaultRowHeight="12.75"/>
  <cols>
    <col min="1" max="1" width="5.7109375" style="9" customWidth="1"/>
    <col min="2" max="2" width="72.8515625" style="10" customWidth="1"/>
    <col min="3" max="6" width="19.7109375" style="7" customWidth="1"/>
    <col min="7" max="7" width="5.421875" style="7" customWidth="1"/>
    <col min="8" max="8" width="74.57421875" style="10" customWidth="1"/>
    <col min="9" max="10" width="19.7109375" style="7" customWidth="1"/>
    <col min="11" max="12" width="19.7109375" style="8" customWidth="1"/>
    <col min="13" max="13" width="9.140625" style="8" customWidth="1"/>
    <col min="14" max="14" width="10.8515625" style="8" bestFit="1" customWidth="1"/>
    <col min="15" max="15" width="12.57421875" style="8" bestFit="1" customWidth="1"/>
    <col min="16" max="21" width="9.140625" style="8" customWidth="1"/>
    <col min="22" max="16384" width="9.140625" style="9" customWidth="1"/>
  </cols>
  <sheetData>
    <row r="1" spans="2:10" ht="18.75" customHeight="1" hidden="1">
      <c r="B1" s="6"/>
      <c r="H1" s="141" t="s">
        <v>29</v>
      </c>
      <c r="I1" s="141"/>
      <c r="J1" s="141"/>
    </row>
    <row r="2" ht="20.25" hidden="1"/>
    <row r="3" ht="20.25" hidden="1"/>
    <row r="4" ht="20.25" hidden="1"/>
    <row r="5" spans="2:21" s="6" customFormat="1" ht="54" customHeight="1">
      <c r="B5" s="147" t="s">
        <v>49</v>
      </c>
      <c r="C5" s="147"/>
      <c r="D5" s="147"/>
      <c r="E5" s="147"/>
      <c r="F5" s="147"/>
      <c r="G5" s="147"/>
      <c r="H5" s="147"/>
      <c r="I5" s="146" t="s">
        <v>107</v>
      </c>
      <c r="J5" s="146"/>
      <c r="K5" s="146"/>
      <c r="L5" s="146"/>
      <c r="M5" s="8"/>
      <c r="N5" s="8"/>
      <c r="O5" s="8"/>
      <c r="P5" s="8"/>
      <c r="Q5" s="8"/>
      <c r="R5" s="8"/>
      <c r="S5" s="8"/>
      <c r="T5" s="8"/>
      <c r="U5" s="8"/>
    </row>
    <row r="6" spans="9:12" ht="9" customHeight="1">
      <c r="I6" s="146"/>
      <c r="J6" s="146"/>
      <c r="K6" s="146"/>
      <c r="L6" s="146"/>
    </row>
    <row r="7" spans="10:12" ht="18.75" customHeight="1" thickBot="1">
      <c r="J7" s="11"/>
      <c r="L7" s="11" t="s">
        <v>26</v>
      </c>
    </row>
    <row r="8" spans="1:12" ht="30.75" customHeight="1">
      <c r="A8" s="158" t="s">
        <v>0</v>
      </c>
      <c r="B8" s="159"/>
      <c r="C8" s="159"/>
      <c r="D8" s="159"/>
      <c r="E8" s="159"/>
      <c r="F8" s="160"/>
      <c r="G8" s="21"/>
      <c r="H8" s="143" t="s">
        <v>1</v>
      </c>
      <c r="I8" s="144"/>
      <c r="J8" s="144"/>
      <c r="K8" s="144"/>
      <c r="L8" s="145"/>
    </row>
    <row r="9" spans="1:12" ht="60.75">
      <c r="A9" s="148" t="s">
        <v>2</v>
      </c>
      <c r="B9" s="149"/>
      <c r="C9" s="5" t="s">
        <v>30</v>
      </c>
      <c r="D9" s="5" t="s">
        <v>31</v>
      </c>
      <c r="E9" s="5" t="s">
        <v>50</v>
      </c>
      <c r="F9" s="26" t="s">
        <v>32</v>
      </c>
      <c r="G9" s="22"/>
      <c r="H9" s="35" t="s">
        <v>2</v>
      </c>
      <c r="I9" s="5" t="s">
        <v>30</v>
      </c>
      <c r="J9" s="5" t="s">
        <v>31</v>
      </c>
      <c r="K9" s="5" t="s">
        <v>50</v>
      </c>
      <c r="L9" s="33" t="s">
        <v>32</v>
      </c>
    </row>
    <row r="10" spans="1:12" ht="27" customHeight="1">
      <c r="A10" s="150" t="s">
        <v>23</v>
      </c>
      <c r="B10" s="151"/>
      <c r="C10" s="36">
        <v>11853</v>
      </c>
      <c r="D10" s="36">
        <v>23057</v>
      </c>
      <c r="E10" s="36">
        <v>22970</v>
      </c>
      <c r="F10" s="37">
        <f aca="true" t="shared" si="0" ref="F10:F22">E10/D10</f>
        <v>0.9962267424209568</v>
      </c>
      <c r="G10" s="17"/>
      <c r="H10" s="55" t="s">
        <v>54</v>
      </c>
      <c r="I10" s="56">
        <f>I11+I12+I13</f>
        <v>37558</v>
      </c>
      <c r="J10" s="56">
        <f>J11+J12+J13</f>
        <v>39995</v>
      </c>
      <c r="K10" s="56">
        <f>K11+K12+K13</f>
        <v>38215</v>
      </c>
      <c r="L10" s="37">
        <f>K10/J10</f>
        <v>0.9554944368046006</v>
      </c>
    </row>
    <row r="11" spans="1:12" ht="27" customHeight="1">
      <c r="A11" s="152" t="s">
        <v>24</v>
      </c>
      <c r="B11" s="153"/>
      <c r="C11" s="36">
        <f>SUM(C12:C16)</f>
        <v>90205</v>
      </c>
      <c r="D11" s="36">
        <f>SUM(D12:D16)</f>
        <v>93882</v>
      </c>
      <c r="E11" s="36">
        <f>SUM(E12:E16)</f>
        <v>93874</v>
      </c>
      <c r="F11" s="37">
        <f>E11/D11</f>
        <v>0.9999147866470676</v>
      </c>
      <c r="G11" s="17"/>
      <c r="H11" s="27" t="s">
        <v>9</v>
      </c>
      <c r="I11" s="2">
        <v>28425</v>
      </c>
      <c r="J11" s="2">
        <f>22054+3846+2903+1004</f>
        <v>29807</v>
      </c>
      <c r="K11" s="2">
        <f>21050+3845+2807+1004</f>
        <v>28706</v>
      </c>
      <c r="L11" s="28">
        <f aca="true" t="shared" si="1" ref="L11:L51">K11/J11</f>
        <v>0.9630623679001576</v>
      </c>
    </row>
    <row r="12" spans="1:12" ht="27" customHeight="1">
      <c r="A12" s="84"/>
      <c r="B12" s="78" t="s">
        <v>3</v>
      </c>
      <c r="C12" s="77">
        <v>11300</v>
      </c>
      <c r="D12" s="12">
        <v>14467</v>
      </c>
      <c r="E12" s="13">
        <v>14467</v>
      </c>
      <c r="F12" s="28">
        <f t="shared" si="0"/>
        <v>1</v>
      </c>
      <c r="G12" s="23"/>
      <c r="H12" s="27" t="s">
        <v>10</v>
      </c>
      <c r="I12" s="2">
        <v>6999</v>
      </c>
      <c r="J12" s="2">
        <f>5470+893+777+243</f>
        <v>7383</v>
      </c>
      <c r="K12" s="2">
        <f>5383+892+711+243</f>
        <v>7229</v>
      </c>
      <c r="L12" s="28">
        <f t="shared" si="1"/>
        <v>0.9791412704862522</v>
      </c>
    </row>
    <row r="13" spans="1:12" ht="27" customHeight="1">
      <c r="A13" s="84"/>
      <c r="B13" s="78" t="s">
        <v>4</v>
      </c>
      <c r="C13" s="77">
        <v>67171</v>
      </c>
      <c r="D13" s="12">
        <v>67169</v>
      </c>
      <c r="E13" s="13">
        <v>67169</v>
      </c>
      <c r="F13" s="28">
        <f t="shared" si="0"/>
        <v>1</v>
      </c>
      <c r="G13" s="23"/>
      <c r="H13" s="27" t="s">
        <v>11</v>
      </c>
      <c r="I13" s="2">
        <v>2134</v>
      </c>
      <c r="J13" s="2">
        <f>2221+407+33+143+1</f>
        <v>2805</v>
      </c>
      <c r="K13" s="2">
        <f>1794+310+33+143</f>
        <v>2280</v>
      </c>
      <c r="L13" s="28">
        <f t="shared" si="1"/>
        <v>0.8128342245989305</v>
      </c>
    </row>
    <row r="14" spans="1:12" ht="27" customHeight="1">
      <c r="A14" s="84"/>
      <c r="B14" s="78" t="s">
        <v>5</v>
      </c>
      <c r="C14" s="77">
        <v>9500</v>
      </c>
      <c r="D14" s="12">
        <v>10420</v>
      </c>
      <c r="E14" s="13">
        <v>10420</v>
      </c>
      <c r="F14" s="28">
        <f t="shared" si="0"/>
        <v>1</v>
      </c>
      <c r="G14" s="24"/>
      <c r="H14" s="34" t="s">
        <v>13</v>
      </c>
      <c r="I14" s="1">
        <v>413</v>
      </c>
      <c r="J14" s="1">
        <v>439</v>
      </c>
      <c r="K14" s="1">
        <v>439</v>
      </c>
      <c r="L14" s="30">
        <f t="shared" si="1"/>
        <v>1</v>
      </c>
    </row>
    <row r="15" spans="1:12" ht="27" customHeight="1">
      <c r="A15" s="84"/>
      <c r="B15" s="78" t="s">
        <v>17</v>
      </c>
      <c r="C15" s="77">
        <v>2000</v>
      </c>
      <c r="D15" s="12">
        <v>1592</v>
      </c>
      <c r="E15" s="13">
        <v>1592</v>
      </c>
      <c r="F15" s="28">
        <f t="shared" si="0"/>
        <v>1</v>
      </c>
      <c r="G15" s="24"/>
      <c r="H15" s="29" t="s">
        <v>12</v>
      </c>
      <c r="I15" s="1"/>
      <c r="J15" s="1"/>
      <c r="K15" s="2"/>
      <c r="L15" s="28"/>
    </row>
    <row r="16" spans="1:12" ht="27" customHeight="1">
      <c r="A16" s="84"/>
      <c r="B16" s="78" t="s">
        <v>6</v>
      </c>
      <c r="C16" s="77">
        <v>234</v>
      </c>
      <c r="D16" s="13">
        <v>234</v>
      </c>
      <c r="E16" s="13">
        <v>226</v>
      </c>
      <c r="F16" s="28">
        <f t="shared" si="0"/>
        <v>0.9658119658119658</v>
      </c>
      <c r="G16" s="24"/>
      <c r="H16" s="29" t="s">
        <v>41</v>
      </c>
      <c r="I16" s="1"/>
      <c r="J16" s="1"/>
      <c r="K16" s="1">
        <v>294</v>
      </c>
      <c r="L16" s="28"/>
    </row>
    <row r="17" spans="1:12" ht="27" customHeight="1">
      <c r="A17" s="152" t="s">
        <v>42</v>
      </c>
      <c r="B17" s="153"/>
      <c r="C17" s="36">
        <f>SUM(C18:C22)</f>
        <v>85948</v>
      </c>
      <c r="D17" s="36">
        <f>SUM(D18:D22)</f>
        <v>100471</v>
      </c>
      <c r="E17" s="36">
        <f>SUM(E18:E22)</f>
        <v>100471</v>
      </c>
      <c r="F17" s="37">
        <f>E17/D17</f>
        <v>1</v>
      </c>
      <c r="G17" s="24"/>
      <c r="H17" s="46" t="s">
        <v>51</v>
      </c>
      <c r="I17" s="47">
        <f>I10+I14+I15+I16</f>
        <v>37971</v>
      </c>
      <c r="J17" s="47">
        <f>J10+J14+J15+J16</f>
        <v>40434</v>
      </c>
      <c r="K17" s="47">
        <f>K10+K14+K15+K16</f>
        <v>38948</v>
      </c>
      <c r="L17" s="48">
        <f t="shared" si="1"/>
        <v>0.9632487510510956</v>
      </c>
    </row>
    <row r="18" spans="1:12" ht="27" customHeight="1">
      <c r="A18" s="84"/>
      <c r="B18" s="78" t="s">
        <v>100</v>
      </c>
      <c r="C18" s="77">
        <v>5610</v>
      </c>
      <c r="D18" s="12">
        <v>5610</v>
      </c>
      <c r="E18" s="12">
        <v>5610</v>
      </c>
      <c r="F18" s="28">
        <f t="shared" si="0"/>
        <v>1</v>
      </c>
      <c r="G18" s="24"/>
      <c r="H18" s="29"/>
      <c r="I18" s="1"/>
      <c r="J18" s="1"/>
      <c r="K18" s="19"/>
      <c r="L18" s="28"/>
    </row>
    <row r="19" spans="1:12" ht="27" customHeight="1">
      <c r="A19" s="84"/>
      <c r="B19" s="78" t="s">
        <v>101</v>
      </c>
      <c r="C19" s="79">
        <f>82900-2762</f>
        <v>80138</v>
      </c>
      <c r="D19" s="13">
        <v>82079</v>
      </c>
      <c r="E19" s="13">
        <v>82079</v>
      </c>
      <c r="F19" s="28">
        <f t="shared" si="0"/>
        <v>1</v>
      </c>
      <c r="G19" s="23"/>
      <c r="H19" s="55" t="s">
        <v>52</v>
      </c>
      <c r="I19" s="56">
        <f>I20+I21+I22</f>
        <v>64935</v>
      </c>
      <c r="J19" s="56">
        <f>J20+J21+J22</f>
        <v>69956</v>
      </c>
      <c r="K19" s="56">
        <f>K20+K21+K22</f>
        <v>68088</v>
      </c>
      <c r="L19" s="37">
        <f t="shared" si="1"/>
        <v>0.9732975012865229</v>
      </c>
    </row>
    <row r="20" spans="1:12" ht="27" customHeight="1">
      <c r="A20" s="84"/>
      <c r="B20" s="78" t="s">
        <v>99</v>
      </c>
      <c r="C20" s="77">
        <v>200</v>
      </c>
      <c r="D20" s="12">
        <v>200</v>
      </c>
      <c r="E20" s="12">
        <v>200</v>
      </c>
      <c r="F20" s="28">
        <f t="shared" si="0"/>
        <v>1</v>
      </c>
      <c r="G20" s="24"/>
      <c r="H20" s="27" t="s">
        <v>9</v>
      </c>
      <c r="I20" s="2">
        <f>16265+286+22222+286+2272</f>
        <v>41331</v>
      </c>
      <c r="J20" s="2">
        <f>16788+286+22348+286+2303</f>
        <v>42011</v>
      </c>
      <c r="K20" s="2">
        <f>16452+182+22349+80+2207</f>
        <v>41270</v>
      </c>
      <c r="L20" s="28">
        <f t="shared" si="1"/>
        <v>0.982361762395563</v>
      </c>
    </row>
    <row r="21" spans="1:12" ht="27" customHeight="1">
      <c r="A21" s="84"/>
      <c r="B21" s="78" t="s">
        <v>34</v>
      </c>
      <c r="C21" s="77"/>
      <c r="D21" s="12">
        <f>11210-200</f>
        <v>11010</v>
      </c>
      <c r="E21" s="12">
        <f>11210-200</f>
        <v>11010</v>
      </c>
      <c r="F21" s="28">
        <f t="shared" si="0"/>
        <v>1</v>
      </c>
      <c r="G21" s="24"/>
      <c r="H21" s="27" t="s">
        <v>10</v>
      </c>
      <c r="I21" s="2">
        <f>3972+77+5530+77+569</f>
        <v>10225</v>
      </c>
      <c r="J21" s="2">
        <f>4257+77+5593+77+577</f>
        <v>10581</v>
      </c>
      <c r="K21" s="2">
        <f>4247+49+5583+21+551</f>
        <v>10451</v>
      </c>
      <c r="L21" s="28">
        <f t="shared" si="1"/>
        <v>0.987713826670447</v>
      </c>
    </row>
    <row r="22" spans="1:12" ht="27" customHeight="1">
      <c r="A22" s="84"/>
      <c r="B22" s="78" t="s">
        <v>35</v>
      </c>
      <c r="C22" s="77"/>
      <c r="D22" s="12">
        <v>1572</v>
      </c>
      <c r="E22" s="12">
        <v>1572</v>
      </c>
      <c r="F22" s="28">
        <f t="shared" si="0"/>
        <v>1</v>
      </c>
      <c r="G22" s="24"/>
      <c r="H22" s="27" t="s">
        <v>11</v>
      </c>
      <c r="I22" s="2">
        <f>6110+334+6685+219+31</f>
        <v>13379</v>
      </c>
      <c r="J22" s="2">
        <v>17364</v>
      </c>
      <c r="K22" s="2">
        <v>16367</v>
      </c>
      <c r="L22" s="28">
        <f t="shared" si="1"/>
        <v>0.9425823542962452</v>
      </c>
    </row>
    <row r="23" spans="1:12" ht="27" customHeight="1">
      <c r="A23" s="150" t="s">
        <v>43</v>
      </c>
      <c r="B23" s="151"/>
      <c r="C23" s="36">
        <f>SUM(C24:C28)</f>
        <v>430</v>
      </c>
      <c r="D23" s="36">
        <f>SUM(D24:D28)</f>
        <v>11443</v>
      </c>
      <c r="E23" s="36">
        <f>SUM(E24:E28)</f>
        <v>11448</v>
      </c>
      <c r="F23" s="37">
        <f aca="true" t="shared" si="2" ref="F23:F32">E23/D23</f>
        <v>1.0004369483527047</v>
      </c>
      <c r="G23" s="24"/>
      <c r="H23" s="29" t="s">
        <v>48</v>
      </c>
      <c r="I23" s="1">
        <f>720+720</f>
        <v>1440</v>
      </c>
      <c r="J23" s="1">
        <v>1749</v>
      </c>
      <c r="K23" s="1">
        <v>1749</v>
      </c>
      <c r="L23" s="30">
        <f t="shared" si="1"/>
        <v>1</v>
      </c>
    </row>
    <row r="24" spans="1:12" ht="27" customHeight="1">
      <c r="A24" s="84"/>
      <c r="B24" s="80" t="s">
        <v>44</v>
      </c>
      <c r="C24" s="77"/>
      <c r="D24" s="12">
        <v>7083</v>
      </c>
      <c r="E24" s="12">
        <v>7083</v>
      </c>
      <c r="F24" s="28">
        <f t="shared" si="2"/>
        <v>1</v>
      </c>
      <c r="G24" s="24"/>
      <c r="H24" s="34" t="s">
        <v>13</v>
      </c>
      <c r="I24" s="1">
        <f>750+750</f>
        <v>1500</v>
      </c>
      <c r="J24" s="1"/>
      <c r="K24" s="1"/>
      <c r="L24" s="30"/>
    </row>
    <row r="25" spans="1:12" ht="27" customHeight="1">
      <c r="A25" s="84"/>
      <c r="B25" s="80" t="s">
        <v>47</v>
      </c>
      <c r="C25" s="77">
        <v>130</v>
      </c>
      <c r="D25" s="12">
        <f>280</f>
        <v>280</v>
      </c>
      <c r="E25" s="12">
        <f>280+5</f>
        <v>285</v>
      </c>
      <c r="F25" s="28">
        <f t="shared" si="2"/>
        <v>1.0178571428571428</v>
      </c>
      <c r="G25" s="23"/>
      <c r="H25" s="49" t="s">
        <v>53</v>
      </c>
      <c r="I25" s="50">
        <f>I19+I23+I24</f>
        <v>67875</v>
      </c>
      <c r="J25" s="50">
        <f>J19+J23+J24</f>
        <v>71705</v>
      </c>
      <c r="K25" s="50">
        <f>K19+K23+K24</f>
        <v>69837</v>
      </c>
      <c r="L25" s="51">
        <f>K25/J25</f>
        <v>0.9739488180740534</v>
      </c>
    </row>
    <row r="26" spans="1:12" ht="27" customHeight="1">
      <c r="A26" s="84"/>
      <c r="B26" s="80" t="s">
        <v>40</v>
      </c>
      <c r="C26" s="77"/>
      <c r="D26" s="12">
        <v>2660</v>
      </c>
      <c r="E26" s="12">
        <v>2660</v>
      </c>
      <c r="F26" s="28">
        <f t="shared" si="2"/>
        <v>1</v>
      </c>
      <c r="G26" s="24"/>
      <c r="H26" s="29"/>
      <c r="I26" s="2"/>
      <c r="J26" s="2"/>
      <c r="K26" s="19"/>
      <c r="L26" s="28"/>
    </row>
    <row r="27" spans="1:12" ht="27" customHeight="1">
      <c r="A27" s="84"/>
      <c r="B27" s="80" t="s">
        <v>18</v>
      </c>
      <c r="C27" s="77">
        <v>300</v>
      </c>
      <c r="D27" s="12">
        <v>420</v>
      </c>
      <c r="E27" s="12">
        <v>420</v>
      </c>
      <c r="F27" s="28">
        <f t="shared" si="2"/>
        <v>1</v>
      </c>
      <c r="G27" s="24"/>
      <c r="H27" s="55" t="s">
        <v>55</v>
      </c>
      <c r="I27" s="56">
        <f>SUM(I28:I30)</f>
        <v>48758</v>
      </c>
      <c r="J27" s="56">
        <f>SUM(J28:J30)</f>
        <v>49873</v>
      </c>
      <c r="K27" s="56">
        <f>SUM(K28:K30)</f>
        <v>46090</v>
      </c>
      <c r="L27" s="37">
        <f t="shared" si="1"/>
        <v>0.9241473342289415</v>
      </c>
    </row>
    <row r="28" spans="1:12" ht="27" customHeight="1">
      <c r="A28" s="84"/>
      <c r="B28" s="80" t="s">
        <v>33</v>
      </c>
      <c r="C28" s="77"/>
      <c r="D28" s="12">
        <v>1000</v>
      </c>
      <c r="E28" s="12">
        <v>1000</v>
      </c>
      <c r="F28" s="28">
        <f t="shared" si="2"/>
        <v>1</v>
      </c>
      <c r="G28" s="24"/>
      <c r="H28" s="27" t="s">
        <v>9</v>
      </c>
      <c r="I28" s="2">
        <f>13444+6159+6423</f>
        <v>26026</v>
      </c>
      <c r="J28" s="2">
        <f>6171+6504+13720</f>
        <v>26395</v>
      </c>
      <c r="K28" s="20">
        <f>11397+5377+6295</f>
        <v>23069</v>
      </c>
      <c r="L28" s="28">
        <f t="shared" si="1"/>
        <v>0.8739912862284523</v>
      </c>
    </row>
    <row r="29" spans="1:12" ht="27" customHeight="1">
      <c r="A29" s="161" t="s">
        <v>25</v>
      </c>
      <c r="B29" s="162"/>
      <c r="C29" s="36">
        <f>C30+C40</f>
        <v>30025</v>
      </c>
      <c r="D29" s="36">
        <f>D30+D40</f>
        <v>51149</v>
      </c>
      <c r="E29" s="36">
        <f>E30+E40</f>
        <v>51150</v>
      </c>
      <c r="F29" s="37">
        <f t="shared" si="2"/>
        <v>1.0000195507243543</v>
      </c>
      <c r="G29" s="24"/>
      <c r="H29" s="27" t="s">
        <v>10</v>
      </c>
      <c r="I29" s="2">
        <f>3338+1454+1499</f>
        <v>6291</v>
      </c>
      <c r="J29" s="2">
        <f>3413+1457+1521</f>
        <v>6391</v>
      </c>
      <c r="K29" s="20">
        <f>3060+1279+1480</f>
        <v>5819</v>
      </c>
      <c r="L29" s="28">
        <f t="shared" si="1"/>
        <v>0.9104991394148021</v>
      </c>
    </row>
    <row r="30" spans="1:12" ht="27" customHeight="1">
      <c r="A30" s="163" t="s">
        <v>103</v>
      </c>
      <c r="B30" s="164"/>
      <c r="C30" s="86">
        <f>SUM(C32:C39)</f>
        <v>30025</v>
      </c>
      <c r="D30" s="86">
        <f>SUM(D31:D39)</f>
        <v>40620</v>
      </c>
      <c r="E30" s="86">
        <f>SUM(E31:E39)</f>
        <v>40621</v>
      </c>
      <c r="F30" s="32">
        <f t="shared" si="2"/>
        <v>1.000024618414574</v>
      </c>
      <c r="G30" s="24"/>
      <c r="H30" s="27" t="s">
        <v>11</v>
      </c>
      <c r="I30" s="2">
        <f>2084+253+6547+6129+909+519</f>
        <v>16441</v>
      </c>
      <c r="J30" s="2">
        <f>1814+253+6890+7043+564+523</f>
        <v>17087</v>
      </c>
      <c r="K30" s="20">
        <f>1806+218+6976+7118+561+523</f>
        <v>17202</v>
      </c>
      <c r="L30" s="28">
        <f t="shared" si="1"/>
        <v>1.0067302627728683</v>
      </c>
    </row>
    <row r="31" spans="1:12" ht="27" customHeight="1">
      <c r="A31" s="93"/>
      <c r="B31" s="96" t="s">
        <v>106</v>
      </c>
      <c r="C31" s="94"/>
      <c r="D31" s="97">
        <v>519</v>
      </c>
      <c r="E31" s="97">
        <v>519</v>
      </c>
      <c r="F31" s="95"/>
      <c r="G31" s="24"/>
      <c r="H31" s="27"/>
      <c r="I31" s="2"/>
      <c r="J31" s="2"/>
      <c r="K31" s="20"/>
      <c r="L31" s="28"/>
    </row>
    <row r="32" spans="1:12" ht="27" customHeight="1">
      <c r="A32" s="84"/>
      <c r="B32" s="80" t="s">
        <v>66</v>
      </c>
      <c r="C32" s="77">
        <v>5486</v>
      </c>
      <c r="D32" s="12">
        <v>6252</v>
      </c>
      <c r="E32" s="13">
        <v>6252</v>
      </c>
      <c r="F32" s="28">
        <f t="shared" si="2"/>
        <v>1</v>
      </c>
      <c r="G32" s="23"/>
      <c r="H32" s="29" t="s">
        <v>48</v>
      </c>
      <c r="I32" s="1"/>
      <c r="J32" s="1"/>
      <c r="K32" s="1"/>
      <c r="L32" s="30"/>
    </row>
    <row r="33" spans="1:12" ht="27" customHeight="1">
      <c r="A33" s="84"/>
      <c r="B33" s="81" t="s">
        <v>19</v>
      </c>
      <c r="C33" s="77">
        <v>8961</v>
      </c>
      <c r="D33" s="12">
        <v>8960</v>
      </c>
      <c r="E33" s="13">
        <v>8960</v>
      </c>
      <c r="F33" s="28">
        <f aca="true" t="shared" si="3" ref="F33:F38">E33/D33</f>
        <v>1</v>
      </c>
      <c r="G33" s="24"/>
      <c r="H33" s="34" t="s">
        <v>13</v>
      </c>
      <c r="I33" s="1">
        <f>200+1600</f>
        <v>1800</v>
      </c>
      <c r="J33" s="1">
        <f>2065</f>
        <v>2065</v>
      </c>
      <c r="K33" s="1">
        <v>2065</v>
      </c>
      <c r="L33" s="30"/>
    </row>
    <row r="34" spans="1:12" ht="27" customHeight="1">
      <c r="A34" s="84"/>
      <c r="B34" s="81" t="s">
        <v>20</v>
      </c>
      <c r="C34" s="77">
        <v>15530</v>
      </c>
      <c r="D34" s="12">
        <v>15521</v>
      </c>
      <c r="E34" s="13">
        <v>15521</v>
      </c>
      <c r="F34" s="28">
        <f>E34/D34</f>
        <v>1</v>
      </c>
      <c r="G34" s="24"/>
      <c r="H34" s="52" t="s">
        <v>56</v>
      </c>
      <c r="I34" s="53">
        <f>I27+I32+I33</f>
        <v>50558</v>
      </c>
      <c r="J34" s="53">
        <f>J27+J32+J33</f>
        <v>51938</v>
      </c>
      <c r="K34" s="53">
        <f>K27+K32+K33</f>
        <v>48155</v>
      </c>
      <c r="L34" s="54">
        <f>K34/J34</f>
        <v>0.9271631560706997</v>
      </c>
    </row>
    <row r="35" spans="1:12" ht="27" customHeight="1">
      <c r="A35" s="84"/>
      <c r="B35" s="81" t="s">
        <v>65</v>
      </c>
      <c r="C35" s="77"/>
      <c r="D35" s="12">
        <v>1390</v>
      </c>
      <c r="E35" s="13">
        <v>1390</v>
      </c>
      <c r="F35" s="28">
        <f t="shared" si="3"/>
        <v>1</v>
      </c>
      <c r="G35" s="17"/>
      <c r="H35" s="34"/>
      <c r="I35" s="1"/>
      <c r="J35" s="1"/>
      <c r="K35" s="1"/>
      <c r="L35" s="30"/>
    </row>
    <row r="36" spans="1:12" ht="27" customHeight="1">
      <c r="A36" s="84"/>
      <c r="B36" s="81" t="s">
        <v>46</v>
      </c>
      <c r="C36" s="77"/>
      <c r="D36" s="12">
        <f>168+1102+139</f>
        <v>1409</v>
      </c>
      <c r="E36" s="13">
        <f>140+1102+168</f>
        <v>1410</v>
      </c>
      <c r="F36" s="28">
        <f t="shared" si="3"/>
        <v>1.000709723207949</v>
      </c>
      <c r="G36" s="17"/>
      <c r="H36" s="57" t="s">
        <v>57</v>
      </c>
      <c r="I36" s="56">
        <f>SUM(I37:I39)</f>
        <v>48232</v>
      </c>
      <c r="J36" s="56">
        <f>SUM(J37:J39)</f>
        <v>59066</v>
      </c>
      <c r="K36" s="56">
        <f>SUM(K37:K39)</f>
        <v>58127</v>
      </c>
      <c r="L36" s="37">
        <f>K36/J36</f>
        <v>0.9841025293739207</v>
      </c>
    </row>
    <row r="37" spans="1:12" ht="27" customHeight="1">
      <c r="A37" s="84"/>
      <c r="B37" s="81" t="s">
        <v>37</v>
      </c>
      <c r="C37" s="77"/>
      <c r="D37" s="12">
        <f>2225+1153</f>
        <v>3378</v>
      </c>
      <c r="E37" s="12">
        <f>2225+1153</f>
        <v>3378</v>
      </c>
      <c r="F37" s="28">
        <f t="shared" si="3"/>
        <v>1</v>
      </c>
      <c r="G37" s="17"/>
      <c r="H37" s="27" t="s">
        <v>9</v>
      </c>
      <c r="I37" s="2">
        <v>16796</v>
      </c>
      <c r="J37" s="2">
        <v>19676</v>
      </c>
      <c r="K37" s="2">
        <v>19365</v>
      </c>
      <c r="L37" s="28">
        <f t="shared" si="1"/>
        <v>0.9841939418581013</v>
      </c>
    </row>
    <row r="38" spans="1:12" ht="27" customHeight="1">
      <c r="A38" s="84"/>
      <c r="B38" s="81" t="s">
        <v>102</v>
      </c>
      <c r="C38" s="77"/>
      <c r="D38" s="12">
        <f>1712+1431</f>
        <v>3143</v>
      </c>
      <c r="E38" s="13">
        <f>1712+1431</f>
        <v>3143</v>
      </c>
      <c r="F38" s="28">
        <f t="shared" si="3"/>
        <v>1</v>
      </c>
      <c r="G38" s="17"/>
      <c r="H38" s="27" t="s">
        <v>10</v>
      </c>
      <c r="I38" s="2">
        <v>4590</v>
      </c>
      <c r="J38" s="2">
        <v>5451</v>
      </c>
      <c r="K38" s="2">
        <v>5148</v>
      </c>
      <c r="L38" s="28">
        <f t="shared" si="1"/>
        <v>0.9444138690148597</v>
      </c>
    </row>
    <row r="39" spans="1:12" ht="27" customHeight="1">
      <c r="A39" s="84"/>
      <c r="B39" s="80" t="s">
        <v>28</v>
      </c>
      <c r="C39" s="77">
        <v>48</v>
      </c>
      <c r="D39" s="12">
        <v>48</v>
      </c>
      <c r="E39" s="13">
        <v>48</v>
      </c>
      <c r="F39" s="28">
        <f>E39/D39</f>
        <v>1</v>
      </c>
      <c r="G39" s="17"/>
      <c r="H39" s="27" t="s">
        <v>11</v>
      </c>
      <c r="I39" s="2">
        <v>26846</v>
      </c>
      <c r="J39" s="2">
        <f>33940-1</f>
        <v>33939</v>
      </c>
      <c r="K39" s="2">
        <v>33614</v>
      </c>
      <c r="L39" s="28">
        <f t="shared" si="1"/>
        <v>0.9904239959928106</v>
      </c>
    </row>
    <row r="40" spans="1:12" ht="27" customHeight="1">
      <c r="A40" s="163" t="s">
        <v>104</v>
      </c>
      <c r="B40" s="164"/>
      <c r="C40" s="86">
        <f>C41+C42</f>
        <v>0</v>
      </c>
      <c r="D40" s="86">
        <f>D41+D42</f>
        <v>10529</v>
      </c>
      <c r="E40" s="86">
        <f>E41+E42</f>
        <v>10529</v>
      </c>
      <c r="F40" s="32">
        <f>E40/D40</f>
        <v>1</v>
      </c>
      <c r="G40" s="17"/>
      <c r="H40" s="29" t="s">
        <v>59</v>
      </c>
      <c r="I40" s="1">
        <v>7216</v>
      </c>
      <c r="J40" s="1">
        <v>15160</v>
      </c>
      <c r="K40" s="1">
        <v>15337</v>
      </c>
      <c r="L40" s="28">
        <f t="shared" si="1"/>
        <v>1.0116754617414248</v>
      </c>
    </row>
    <row r="41" spans="1:12" ht="27" customHeight="1">
      <c r="A41" s="84"/>
      <c r="B41" s="81" t="s">
        <v>38</v>
      </c>
      <c r="C41" s="77"/>
      <c r="D41" s="12">
        <v>10529</v>
      </c>
      <c r="E41" s="13">
        <v>10529</v>
      </c>
      <c r="F41" s="28">
        <f>E41/D41</f>
        <v>1</v>
      </c>
      <c r="G41" s="17"/>
      <c r="H41" s="29" t="s">
        <v>58</v>
      </c>
      <c r="I41" s="1">
        <v>43301</v>
      </c>
      <c r="J41" s="1">
        <v>49093</v>
      </c>
      <c r="K41" s="1">
        <v>49011</v>
      </c>
      <c r="L41" s="28">
        <f t="shared" si="1"/>
        <v>0.9983297007720041</v>
      </c>
    </row>
    <row r="42" spans="1:12" ht="27" customHeight="1">
      <c r="A42" s="84"/>
      <c r="B42" s="81" t="s">
        <v>36</v>
      </c>
      <c r="C42" s="77"/>
      <c r="D42" s="12"/>
      <c r="E42" s="13"/>
      <c r="F42" s="28">
        <v>0</v>
      </c>
      <c r="G42" s="17"/>
      <c r="H42" s="34" t="s">
        <v>13</v>
      </c>
      <c r="I42" s="1">
        <v>4963</v>
      </c>
      <c r="J42" s="1">
        <f>39939+3846</f>
        <v>43785</v>
      </c>
      <c r="K42" s="1">
        <f>48000+3109</f>
        <v>51109</v>
      </c>
      <c r="L42" s="28">
        <f t="shared" si="1"/>
        <v>1.1672718967682996</v>
      </c>
    </row>
    <row r="43" spans="1:12" ht="27" customHeight="1">
      <c r="A43" s="87" t="s">
        <v>21</v>
      </c>
      <c r="B43" s="88"/>
      <c r="C43" s="89">
        <v>0</v>
      </c>
      <c r="D43" s="90">
        <v>0</v>
      </c>
      <c r="E43" s="91">
        <v>388</v>
      </c>
      <c r="F43" s="92"/>
      <c r="G43" s="17"/>
      <c r="H43" s="29" t="s">
        <v>16</v>
      </c>
      <c r="I43" s="14">
        <v>12307</v>
      </c>
      <c r="J43" s="14">
        <f>1000</f>
        <v>1000</v>
      </c>
      <c r="K43" s="1"/>
      <c r="L43" s="28">
        <f t="shared" si="1"/>
        <v>0</v>
      </c>
    </row>
    <row r="44" spans="1:12" ht="27" customHeight="1">
      <c r="A44" s="84"/>
      <c r="B44" s="81"/>
      <c r="C44" s="77"/>
      <c r="D44" s="12"/>
      <c r="E44" s="13"/>
      <c r="F44" s="28"/>
      <c r="G44" s="25"/>
      <c r="H44" s="29" t="s">
        <v>14</v>
      </c>
      <c r="I44" s="1"/>
      <c r="J44" s="1"/>
      <c r="K44" s="1"/>
      <c r="L44" s="28"/>
    </row>
    <row r="45" spans="1:12" ht="27" customHeight="1">
      <c r="A45" s="154" t="s">
        <v>22</v>
      </c>
      <c r="B45" s="155"/>
      <c r="C45" s="15">
        <f>SUM(C10+C11+C17+C23+C29+C43)</f>
        <v>218461</v>
      </c>
      <c r="D45" s="15">
        <f>SUM(D10+D11+D17+D23+D29+D43)</f>
        <v>280002</v>
      </c>
      <c r="E45" s="15">
        <f>SUM(E10+E11+E17+E23+E29+E43)</f>
        <v>280301</v>
      </c>
      <c r="F45" s="32">
        <f aca="true" t="shared" si="4" ref="F45:F51">E45/D45</f>
        <v>1.0010678495153607</v>
      </c>
      <c r="G45" s="23"/>
      <c r="H45" s="29" t="s">
        <v>61</v>
      </c>
      <c r="I45" s="1">
        <v>603</v>
      </c>
      <c r="J45" s="1"/>
      <c r="K45" s="1"/>
      <c r="L45" s="28"/>
    </row>
    <row r="46" spans="1:12" ht="27" customHeight="1">
      <c r="A46" s="84"/>
      <c r="B46" s="80" t="s">
        <v>27</v>
      </c>
      <c r="C46" s="83">
        <v>11184</v>
      </c>
      <c r="D46" s="14">
        <v>10512</v>
      </c>
      <c r="E46" s="18">
        <v>10512</v>
      </c>
      <c r="F46" s="30">
        <f t="shared" si="4"/>
        <v>1</v>
      </c>
      <c r="G46" s="25"/>
      <c r="H46" s="58" t="s">
        <v>60</v>
      </c>
      <c r="I46" s="59">
        <f>I36+I40+I41+I42+I43+I44+I45</f>
        <v>116622</v>
      </c>
      <c r="J46" s="59">
        <f>J36+J40+J41+J42+J43+J44+J45</f>
        <v>168104</v>
      </c>
      <c r="K46" s="59">
        <f>K36+K40+K41+K42+K43+K44+K45</f>
        <v>173584</v>
      </c>
      <c r="L46" s="60">
        <f>K46/J46</f>
        <v>1.03259886736782</v>
      </c>
    </row>
    <row r="47" spans="1:12" ht="27" customHeight="1">
      <c r="A47" s="84"/>
      <c r="B47" s="80" t="s">
        <v>39</v>
      </c>
      <c r="C47" s="83"/>
      <c r="D47" s="14">
        <v>519</v>
      </c>
      <c r="E47" s="18">
        <v>519</v>
      </c>
      <c r="F47" s="30">
        <f t="shared" si="4"/>
        <v>1</v>
      </c>
      <c r="G47" s="25"/>
      <c r="H47" s="27" t="s">
        <v>41</v>
      </c>
      <c r="I47" s="12"/>
      <c r="J47" s="12"/>
      <c r="K47" s="20">
        <v>-5180</v>
      </c>
      <c r="L47" s="28"/>
    </row>
    <row r="48" spans="1:12" ht="27" customHeight="1">
      <c r="A48" s="84"/>
      <c r="B48" s="82" t="s">
        <v>7</v>
      </c>
      <c r="C48" s="79">
        <f>2685+2762</f>
        <v>5447</v>
      </c>
      <c r="D48" s="13">
        <v>2695</v>
      </c>
      <c r="E48" s="13">
        <v>1580</v>
      </c>
      <c r="F48" s="28">
        <f>E48/D48</f>
        <v>0.5862708719851577</v>
      </c>
      <c r="G48" s="17"/>
      <c r="H48" s="63" t="s">
        <v>63</v>
      </c>
      <c r="I48" s="61">
        <f>I25+I34+I46</f>
        <v>235055</v>
      </c>
      <c r="J48" s="61">
        <f>J25+J34+J46</f>
        <v>291747</v>
      </c>
      <c r="K48" s="61">
        <f>K25+K34+K46+K47</f>
        <v>286396</v>
      </c>
      <c r="L48" s="62">
        <f>K48/J48</f>
        <v>0.9816587659855971</v>
      </c>
    </row>
    <row r="49" spans="1:12" ht="27" customHeight="1">
      <c r="A49" s="84"/>
      <c r="B49" s="82" t="s">
        <v>45</v>
      </c>
      <c r="C49" s="79"/>
      <c r="D49" s="13"/>
      <c r="E49" s="13"/>
      <c r="F49" s="28"/>
      <c r="G49" s="17"/>
      <c r="H49" s="31" t="s">
        <v>62</v>
      </c>
      <c r="I49" s="64">
        <f>I17+I48</f>
        <v>273026</v>
      </c>
      <c r="J49" s="64">
        <f>J17+J48</f>
        <v>332181</v>
      </c>
      <c r="K49" s="64">
        <f>K17+K48</f>
        <v>325344</v>
      </c>
      <c r="L49" s="85">
        <f>K49/J49</f>
        <v>0.9794178474988033</v>
      </c>
    </row>
    <row r="50" spans="1:12" ht="27" customHeight="1">
      <c r="A50" s="84"/>
      <c r="B50" s="82" t="s">
        <v>105</v>
      </c>
      <c r="C50" s="79"/>
      <c r="D50" s="13"/>
      <c r="E50" s="13"/>
      <c r="F50" s="28"/>
      <c r="G50" s="17"/>
      <c r="H50" s="35" t="s">
        <v>64</v>
      </c>
      <c r="I50" s="1">
        <v>-37934</v>
      </c>
      <c r="J50" s="1">
        <v>-38453</v>
      </c>
      <c r="K50" s="98">
        <v>-38436</v>
      </c>
      <c r="L50" s="28"/>
    </row>
    <row r="51" spans="1:12" ht="27" customHeight="1" thickBot="1">
      <c r="A51" s="156" t="s">
        <v>8</v>
      </c>
      <c r="B51" s="157"/>
      <c r="C51" s="39">
        <f>SUM(C45:C50)</f>
        <v>235092</v>
      </c>
      <c r="D51" s="39">
        <f>SUM(D45:D50)</f>
        <v>293728</v>
      </c>
      <c r="E51" s="39">
        <f>SUM(E45:E50)</f>
        <v>292912</v>
      </c>
      <c r="F51" s="40">
        <f t="shared" si="4"/>
        <v>0.9972219195990849</v>
      </c>
      <c r="G51" s="25"/>
      <c r="H51" s="38" t="s">
        <v>15</v>
      </c>
      <c r="I51" s="39">
        <f>I49+I50</f>
        <v>235092</v>
      </c>
      <c r="J51" s="39">
        <f>J49+J50</f>
        <v>293728</v>
      </c>
      <c r="K51" s="39">
        <f>K49+K50</f>
        <v>286908</v>
      </c>
      <c r="L51" s="40">
        <f t="shared" si="1"/>
        <v>0.9767812397864691</v>
      </c>
    </row>
    <row r="52" spans="2:12" ht="27" customHeight="1">
      <c r="B52" s="3"/>
      <c r="C52" s="4"/>
      <c r="D52" s="4"/>
      <c r="E52" s="4"/>
      <c r="F52" s="4"/>
      <c r="G52" s="4"/>
      <c r="H52" s="3"/>
      <c r="I52" s="4"/>
      <c r="J52" s="4"/>
      <c r="K52" s="16"/>
      <c r="L52" s="17"/>
    </row>
    <row r="53" spans="2:12" ht="27" customHeight="1">
      <c r="B53" s="3"/>
      <c r="C53" s="4"/>
      <c r="D53" s="4"/>
      <c r="E53" s="4"/>
      <c r="F53" s="4"/>
      <c r="G53" s="4"/>
      <c r="H53" s="3"/>
      <c r="I53" s="4"/>
      <c r="J53" s="4"/>
      <c r="K53" s="16"/>
      <c r="L53" s="17"/>
    </row>
    <row r="54" spans="2:12" ht="36.75" customHeight="1">
      <c r="B54" s="3"/>
      <c r="C54" s="4"/>
      <c r="D54" s="4"/>
      <c r="E54" s="4"/>
      <c r="F54" s="4"/>
      <c r="G54" s="4"/>
      <c r="H54" s="142"/>
      <c r="I54" s="142"/>
      <c r="J54" s="142"/>
      <c r="K54" s="16"/>
      <c r="L54" s="17"/>
    </row>
    <row r="55" spans="2:21" ht="27" customHeight="1">
      <c r="B55" s="3"/>
      <c r="C55" s="4"/>
      <c r="D55" s="4"/>
      <c r="E55" s="4"/>
      <c r="F55" s="4"/>
      <c r="G55" s="4"/>
      <c r="H55" s="3"/>
      <c r="I55" s="4"/>
      <c r="J55" s="4"/>
      <c r="K55" s="16"/>
      <c r="L55" s="17"/>
      <c r="M55" s="41"/>
      <c r="N55" s="41"/>
      <c r="O55" s="41"/>
      <c r="P55" s="41"/>
      <c r="Q55" s="41"/>
      <c r="R55" s="41"/>
      <c r="S55" s="41"/>
      <c r="T55" s="41"/>
      <c r="U55" s="41"/>
    </row>
    <row r="56" spans="2:21" ht="50.25" customHeight="1">
      <c r="B56" s="4"/>
      <c r="C56" s="4"/>
      <c r="D56" s="4"/>
      <c r="E56" s="4"/>
      <c r="F56" s="4"/>
      <c r="G56" s="4"/>
      <c r="H56" s="4"/>
      <c r="I56" s="4"/>
      <c r="J56" s="4"/>
      <c r="K56" s="16"/>
      <c r="L56" s="17"/>
      <c r="M56" s="41"/>
      <c r="N56" s="41"/>
      <c r="O56" s="41"/>
      <c r="P56" s="41"/>
      <c r="Q56" s="41"/>
      <c r="R56" s="41"/>
      <c r="S56" s="41"/>
      <c r="T56" s="41"/>
      <c r="U56" s="41"/>
    </row>
    <row r="57" spans="2:21" ht="12" customHeight="1">
      <c r="B57" s="42"/>
      <c r="C57" s="43"/>
      <c r="D57" s="43"/>
      <c r="E57" s="43"/>
      <c r="F57" s="43"/>
      <c r="G57" s="43"/>
      <c r="H57" s="42"/>
      <c r="I57" s="43"/>
      <c r="J57" s="44"/>
      <c r="K57" s="16"/>
      <c r="L57" s="17"/>
      <c r="M57" s="41"/>
      <c r="N57" s="41"/>
      <c r="O57" s="41"/>
      <c r="P57" s="41"/>
      <c r="Q57" s="41"/>
      <c r="R57" s="41"/>
      <c r="S57" s="41"/>
      <c r="T57" s="41"/>
      <c r="U57" s="41"/>
    </row>
    <row r="58" spans="2:21" ht="20.25">
      <c r="B58" s="45"/>
      <c r="C58" s="44"/>
      <c r="D58" s="44"/>
      <c r="E58" s="44"/>
      <c r="F58" s="44"/>
      <c r="G58" s="44"/>
      <c r="H58" s="45"/>
      <c r="I58" s="44"/>
      <c r="J58" s="44"/>
      <c r="K58" s="16"/>
      <c r="L58" s="17"/>
      <c r="M58" s="41"/>
      <c r="N58" s="41"/>
      <c r="O58" s="41"/>
      <c r="P58" s="41"/>
      <c r="Q58" s="41"/>
      <c r="R58" s="41"/>
      <c r="S58" s="41"/>
      <c r="T58" s="41"/>
      <c r="U58" s="41"/>
    </row>
    <row r="59" spans="2:21" ht="20.25">
      <c r="B59" s="45"/>
      <c r="C59" s="44"/>
      <c r="D59" s="44"/>
      <c r="E59" s="44"/>
      <c r="F59" s="44"/>
      <c r="G59" s="44"/>
      <c r="H59" s="45"/>
      <c r="I59" s="44"/>
      <c r="J59" s="44"/>
      <c r="K59" s="16"/>
      <c r="L59" s="17"/>
      <c r="M59" s="41"/>
      <c r="N59" s="41"/>
      <c r="O59" s="41"/>
      <c r="P59" s="41"/>
      <c r="Q59" s="41"/>
      <c r="R59" s="41"/>
      <c r="S59" s="41"/>
      <c r="T59" s="41"/>
      <c r="U59" s="41"/>
    </row>
    <row r="60" spans="2:21" ht="20.25">
      <c r="B60" s="45"/>
      <c r="C60" s="44"/>
      <c r="D60" s="44"/>
      <c r="E60" s="44"/>
      <c r="F60" s="44"/>
      <c r="G60" s="44"/>
      <c r="H60" s="45"/>
      <c r="I60" s="44"/>
      <c r="J60" s="44"/>
      <c r="K60" s="16"/>
      <c r="L60" s="17"/>
      <c r="M60" s="41"/>
      <c r="N60" s="41"/>
      <c r="O60" s="41"/>
      <c r="P60" s="41"/>
      <c r="Q60" s="41"/>
      <c r="R60" s="41"/>
      <c r="S60" s="41"/>
      <c r="T60" s="41"/>
      <c r="U60" s="41"/>
    </row>
    <row r="61" spans="2:21" ht="20.25">
      <c r="B61" s="45"/>
      <c r="C61" s="44"/>
      <c r="D61" s="44"/>
      <c r="E61" s="44"/>
      <c r="F61" s="44"/>
      <c r="G61" s="44"/>
      <c r="H61" s="45"/>
      <c r="I61" s="44"/>
      <c r="J61" s="44"/>
      <c r="K61" s="16"/>
      <c r="L61" s="17"/>
      <c r="M61" s="41"/>
      <c r="N61" s="41"/>
      <c r="O61" s="41"/>
      <c r="P61" s="41"/>
      <c r="Q61" s="41"/>
      <c r="R61" s="41"/>
      <c r="S61" s="41"/>
      <c r="T61" s="41"/>
      <c r="U61" s="41"/>
    </row>
    <row r="62" spans="2:21" ht="20.25">
      <c r="B62" s="45"/>
      <c r="C62" s="44"/>
      <c r="D62" s="44"/>
      <c r="E62" s="44"/>
      <c r="F62" s="44"/>
      <c r="G62" s="44"/>
      <c r="H62" s="45"/>
      <c r="I62" s="44"/>
      <c r="J62" s="44"/>
      <c r="K62" s="16"/>
      <c r="L62" s="17"/>
      <c r="M62" s="41"/>
      <c r="N62" s="41"/>
      <c r="O62" s="41"/>
      <c r="P62" s="41"/>
      <c r="Q62" s="41"/>
      <c r="R62" s="41"/>
      <c r="S62" s="41"/>
      <c r="T62" s="41"/>
      <c r="U62" s="41"/>
    </row>
    <row r="63" spans="2:21" ht="20.25">
      <c r="B63" s="45"/>
      <c r="C63" s="44"/>
      <c r="D63" s="44"/>
      <c r="E63" s="44"/>
      <c r="F63" s="44"/>
      <c r="G63" s="44"/>
      <c r="H63" s="45"/>
      <c r="I63" s="44"/>
      <c r="J63" s="44"/>
      <c r="K63" s="16"/>
      <c r="L63" s="17"/>
      <c r="M63" s="41"/>
      <c r="N63" s="41"/>
      <c r="O63" s="41"/>
      <c r="P63" s="41"/>
      <c r="Q63" s="41"/>
      <c r="R63" s="41"/>
      <c r="S63" s="41"/>
      <c r="T63" s="41"/>
      <c r="U63" s="41"/>
    </row>
    <row r="64" spans="2:21" ht="20.25">
      <c r="B64" s="45"/>
      <c r="C64" s="44"/>
      <c r="D64" s="44"/>
      <c r="E64" s="44"/>
      <c r="F64" s="44"/>
      <c r="G64" s="44"/>
      <c r="H64" s="45"/>
      <c r="I64" s="44"/>
      <c r="J64" s="44"/>
      <c r="K64" s="16"/>
      <c r="L64" s="17"/>
      <c r="M64" s="41"/>
      <c r="N64" s="41"/>
      <c r="O64" s="41"/>
      <c r="P64" s="41"/>
      <c r="Q64" s="41"/>
      <c r="R64" s="41"/>
      <c r="S64" s="41"/>
      <c r="T64" s="41"/>
      <c r="U64" s="41"/>
    </row>
    <row r="65" spans="2:21" ht="20.25">
      <c r="B65" s="45"/>
      <c r="C65" s="44"/>
      <c r="D65" s="44"/>
      <c r="E65" s="44"/>
      <c r="F65" s="44"/>
      <c r="G65" s="44"/>
      <c r="H65" s="45"/>
      <c r="I65" s="44"/>
      <c r="J65" s="44"/>
      <c r="K65" s="16"/>
      <c r="L65" s="17"/>
      <c r="M65" s="41"/>
      <c r="N65" s="41"/>
      <c r="O65" s="41"/>
      <c r="P65" s="41"/>
      <c r="Q65" s="41"/>
      <c r="R65" s="41"/>
      <c r="S65" s="41"/>
      <c r="T65" s="41"/>
      <c r="U65" s="41"/>
    </row>
    <row r="66" spans="2:21" ht="20.25">
      <c r="B66" s="45"/>
      <c r="C66" s="44"/>
      <c r="D66" s="44"/>
      <c r="E66" s="44"/>
      <c r="F66" s="44"/>
      <c r="G66" s="44"/>
      <c r="H66" s="45"/>
      <c r="I66" s="44"/>
      <c r="J66" s="44"/>
      <c r="K66" s="16"/>
      <c r="L66" s="17"/>
      <c r="M66" s="41"/>
      <c r="N66" s="41"/>
      <c r="O66" s="41"/>
      <c r="P66" s="41"/>
      <c r="Q66" s="41"/>
      <c r="R66" s="41"/>
      <c r="S66" s="41"/>
      <c r="T66" s="41"/>
      <c r="U66" s="41"/>
    </row>
    <row r="67" spans="2:21" ht="20.25">
      <c r="B67" s="45"/>
      <c r="C67" s="44"/>
      <c r="D67" s="44"/>
      <c r="E67" s="44"/>
      <c r="F67" s="44"/>
      <c r="G67" s="44"/>
      <c r="H67" s="45"/>
      <c r="I67" s="44"/>
      <c r="J67" s="44"/>
      <c r="K67" s="16"/>
      <c r="L67" s="17"/>
      <c r="M67" s="41"/>
      <c r="N67" s="41"/>
      <c r="O67" s="41"/>
      <c r="P67" s="41"/>
      <c r="Q67" s="41"/>
      <c r="R67" s="41"/>
      <c r="S67" s="41"/>
      <c r="T67" s="41"/>
      <c r="U67" s="41"/>
    </row>
    <row r="68" spans="2:21" ht="20.25">
      <c r="B68" s="45"/>
      <c r="C68" s="44"/>
      <c r="D68" s="44"/>
      <c r="E68" s="44"/>
      <c r="F68" s="44"/>
      <c r="G68" s="44"/>
      <c r="H68" s="45"/>
      <c r="I68" s="44"/>
      <c r="J68" s="44"/>
      <c r="K68" s="16"/>
      <c r="L68" s="17"/>
      <c r="M68" s="41"/>
      <c r="N68" s="41"/>
      <c r="O68" s="41"/>
      <c r="P68" s="41"/>
      <c r="Q68" s="41"/>
      <c r="R68" s="41"/>
      <c r="S68" s="41"/>
      <c r="T68" s="41"/>
      <c r="U68" s="41"/>
    </row>
    <row r="69" spans="2:21" ht="20.25">
      <c r="B69" s="45"/>
      <c r="C69" s="44"/>
      <c r="D69" s="44"/>
      <c r="E69" s="44"/>
      <c r="F69" s="44"/>
      <c r="G69" s="44"/>
      <c r="H69" s="45"/>
      <c r="I69" s="44"/>
      <c r="J69" s="44"/>
      <c r="K69" s="16"/>
      <c r="L69" s="17"/>
      <c r="M69" s="41"/>
      <c r="N69" s="41"/>
      <c r="O69" s="41"/>
      <c r="P69" s="41"/>
      <c r="Q69" s="41"/>
      <c r="R69" s="41"/>
      <c r="S69" s="41"/>
      <c r="T69" s="41"/>
      <c r="U69" s="41"/>
    </row>
    <row r="70" spans="2:21" ht="20.25">
      <c r="B70" s="45"/>
      <c r="C70" s="44"/>
      <c r="D70" s="44"/>
      <c r="E70" s="44"/>
      <c r="F70" s="44"/>
      <c r="G70" s="44"/>
      <c r="H70" s="45"/>
      <c r="I70" s="44"/>
      <c r="J70" s="44"/>
      <c r="K70" s="16"/>
      <c r="L70" s="17"/>
      <c r="M70" s="41"/>
      <c r="N70" s="41"/>
      <c r="O70" s="41"/>
      <c r="P70" s="41"/>
      <c r="Q70" s="41"/>
      <c r="R70" s="41"/>
      <c r="S70" s="41"/>
      <c r="T70" s="41"/>
      <c r="U70" s="41"/>
    </row>
    <row r="71" spans="2:21" ht="20.25">
      <c r="B71" s="45"/>
      <c r="C71" s="44"/>
      <c r="D71" s="44"/>
      <c r="E71" s="44"/>
      <c r="F71" s="44"/>
      <c r="G71" s="44"/>
      <c r="H71" s="45"/>
      <c r="I71" s="44"/>
      <c r="J71" s="44"/>
      <c r="K71" s="16"/>
      <c r="L71" s="17"/>
      <c r="M71" s="41"/>
      <c r="N71" s="41"/>
      <c r="O71" s="41"/>
      <c r="P71" s="41"/>
      <c r="Q71" s="41"/>
      <c r="R71" s="41"/>
      <c r="S71" s="41"/>
      <c r="T71" s="41"/>
      <c r="U71" s="41"/>
    </row>
    <row r="72" spans="2:21" ht="20.25">
      <c r="B72" s="45"/>
      <c r="C72" s="44"/>
      <c r="D72" s="44"/>
      <c r="E72" s="44"/>
      <c r="F72" s="44"/>
      <c r="G72" s="44"/>
      <c r="H72" s="45"/>
      <c r="I72" s="44"/>
      <c r="J72" s="44"/>
      <c r="K72" s="16"/>
      <c r="L72" s="17"/>
      <c r="M72" s="41"/>
      <c r="N72" s="41"/>
      <c r="O72" s="41"/>
      <c r="P72" s="41"/>
      <c r="Q72" s="41"/>
      <c r="R72" s="41"/>
      <c r="S72" s="41"/>
      <c r="T72" s="41"/>
      <c r="U72" s="41"/>
    </row>
    <row r="73" spans="2:21" ht="20.25">
      <c r="B73" s="45"/>
      <c r="C73" s="44"/>
      <c r="D73" s="44"/>
      <c r="E73" s="44"/>
      <c r="F73" s="44"/>
      <c r="G73" s="44"/>
      <c r="H73" s="45"/>
      <c r="I73" s="44"/>
      <c r="J73" s="44"/>
      <c r="K73" s="16"/>
      <c r="L73" s="17"/>
      <c r="M73" s="41"/>
      <c r="N73" s="41"/>
      <c r="O73" s="41"/>
      <c r="P73" s="41"/>
      <c r="Q73" s="41"/>
      <c r="R73" s="41"/>
      <c r="S73" s="41"/>
      <c r="T73" s="41"/>
      <c r="U73" s="41"/>
    </row>
    <row r="74" spans="2:21" ht="20.25">
      <c r="B74" s="45"/>
      <c r="C74" s="44"/>
      <c r="D74" s="44"/>
      <c r="E74" s="44"/>
      <c r="F74" s="44"/>
      <c r="G74" s="44"/>
      <c r="H74" s="45"/>
      <c r="I74" s="44"/>
      <c r="J74" s="44"/>
      <c r="K74" s="16"/>
      <c r="L74" s="17"/>
      <c r="M74" s="41"/>
      <c r="N74" s="41"/>
      <c r="O74" s="41"/>
      <c r="P74" s="41"/>
      <c r="Q74" s="41"/>
      <c r="R74" s="41"/>
      <c r="S74" s="41"/>
      <c r="T74" s="41"/>
      <c r="U74" s="41"/>
    </row>
    <row r="75" spans="2:21" ht="20.25">
      <c r="B75" s="45"/>
      <c r="C75" s="44"/>
      <c r="D75" s="44"/>
      <c r="E75" s="44"/>
      <c r="F75" s="44"/>
      <c r="G75" s="44"/>
      <c r="H75" s="45"/>
      <c r="I75" s="44"/>
      <c r="J75" s="44"/>
      <c r="K75" s="16"/>
      <c r="L75" s="17"/>
      <c r="M75" s="41"/>
      <c r="N75" s="41"/>
      <c r="O75" s="41"/>
      <c r="P75" s="41"/>
      <c r="Q75" s="41"/>
      <c r="R75" s="41"/>
      <c r="S75" s="41"/>
      <c r="T75" s="41"/>
      <c r="U75" s="41"/>
    </row>
    <row r="76" spans="2:21" ht="20.25">
      <c r="B76" s="45"/>
      <c r="C76" s="44"/>
      <c r="D76" s="44"/>
      <c r="E76" s="44"/>
      <c r="F76" s="44"/>
      <c r="G76" s="44"/>
      <c r="H76" s="45"/>
      <c r="I76" s="44"/>
      <c r="J76" s="44"/>
      <c r="K76" s="16"/>
      <c r="L76" s="17"/>
      <c r="M76" s="41"/>
      <c r="N76" s="41"/>
      <c r="O76" s="41"/>
      <c r="P76" s="41"/>
      <c r="Q76" s="41"/>
      <c r="R76" s="41"/>
      <c r="S76" s="41"/>
      <c r="T76" s="41"/>
      <c r="U76" s="41"/>
    </row>
    <row r="77" spans="2:21" ht="20.25">
      <c r="B77" s="45"/>
      <c r="C77" s="44"/>
      <c r="D77" s="44"/>
      <c r="E77" s="44"/>
      <c r="F77" s="44"/>
      <c r="G77" s="44"/>
      <c r="H77" s="45"/>
      <c r="I77" s="44"/>
      <c r="J77" s="44"/>
      <c r="K77" s="16"/>
      <c r="L77" s="17"/>
      <c r="M77" s="41"/>
      <c r="N77" s="41"/>
      <c r="O77" s="41"/>
      <c r="P77" s="41"/>
      <c r="Q77" s="41"/>
      <c r="R77" s="41"/>
      <c r="S77" s="41"/>
      <c r="T77" s="41"/>
      <c r="U77" s="41"/>
    </row>
    <row r="78" spans="2:21" ht="20.25">
      <c r="B78" s="45"/>
      <c r="C78" s="44"/>
      <c r="D78" s="44"/>
      <c r="E78" s="44"/>
      <c r="F78" s="44"/>
      <c r="G78" s="44"/>
      <c r="H78" s="45"/>
      <c r="I78" s="44"/>
      <c r="J78" s="44"/>
      <c r="K78" s="16"/>
      <c r="L78" s="17"/>
      <c r="M78" s="41"/>
      <c r="N78" s="41"/>
      <c r="O78" s="41"/>
      <c r="P78" s="41"/>
      <c r="Q78" s="41"/>
      <c r="R78" s="41"/>
      <c r="S78" s="41"/>
      <c r="T78" s="41"/>
      <c r="U78" s="41"/>
    </row>
    <row r="79" spans="2:21" ht="20.25">
      <c r="B79" s="45"/>
      <c r="C79" s="44"/>
      <c r="D79" s="44"/>
      <c r="E79" s="44"/>
      <c r="F79" s="44"/>
      <c r="G79" s="44"/>
      <c r="H79" s="45"/>
      <c r="I79" s="44"/>
      <c r="J79" s="44"/>
      <c r="K79" s="16"/>
      <c r="L79" s="17"/>
      <c r="M79" s="41"/>
      <c r="N79" s="41"/>
      <c r="O79" s="41"/>
      <c r="P79" s="41"/>
      <c r="Q79" s="41"/>
      <c r="R79" s="41"/>
      <c r="S79" s="41"/>
      <c r="T79" s="41"/>
      <c r="U79" s="41"/>
    </row>
    <row r="80" spans="2:21" ht="20.25">
      <c r="B80" s="45"/>
      <c r="C80" s="44"/>
      <c r="D80" s="44"/>
      <c r="E80" s="44"/>
      <c r="F80" s="44"/>
      <c r="G80" s="44"/>
      <c r="H80" s="45"/>
      <c r="I80" s="44"/>
      <c r="J80" s="44"/>
      <c r="K80" s="16"/>
      <c r="L80" s="17"/>
      <c r="M80" s="41"/>
      <c r="N80" s="41"/>
      <c r="O80" s="41"/>
      <c r="P80" s="41"/>
      <c r="Q80" s="41"/>
      <c r="R80" s="41"/>
      <c r="S80" s="41"/>
      <c r="T80" s="41"/>
      <c r="U80" s="41"/>
    </row>
    <row r="81" spans="2:21" ht="20.25">
      <c r="B81" s="45"/>
      <c r="C81" s="44"/>
      <c r="D81" s="44"/>
      <c r="E81" s="44"/>
      <c r="F81" s="44"/>
      <c r="G81" s="44"/>
      <c r="H81" s="45"/>
      <c r="I81" s="44"/>
      <c r="J81" s="44"/>
      <c r="K81" s="16"/>
      <c r="L81" s="17"/>
      <c r="M81" s="41"/>
      <c r="N81" s="41"/>
      <c r="O81" s="41"/>
      <c r="P81" s="41"/>
      <c r="Q81" s="41"/>
      <c r="R81" s="41"/>
      <c r="S81" s="41"/>
      <c r="T81" s="41"/>
      <c r="U81" s="41"/>
    </row>
    <row r="82" spans="2:21" ht="20.25">
      <c r="B82" s="45"/>
      <c r="C82" s="44"/>
      <c r="D82" s="44"/>
      <c r="E82" s="44"/>
      <c r="F82" s="44"/>
      <c r="G82" s="44"/>
      <c r="H82" s="45"/>
      <c r="I82" s="44"/>
      <c r="J82" s="44"/>
      <c r="K82" s="16"/>
      <c r="L82" s="17"/>
      <c r="M82" s="41"/>
      <c r="N82" s="41"/>
      <c r="O82" s="41"/>
      <c r="P82" s="41"/>
      <c r="Q82" s="41"/>
      <c r="R82" s="41"/>
      <c r="S82" s="41"/>
      <c r="T82" s="41"/>
      <c r="U82" s="41"/>
    </row>
    <row r="83" spans="2:21" ht="20.25">
      <c r="B83" s="45"/>
      <c r="C83" s="44"/>
      <c r="D83" s="44"/>
      <c r="E83" s="44"/>
      <c r="F83" s="44"/>
      <c r="G83" s="44"/>
      <c r="H83" s="45"/>
      <c r="I83" s="44"/>
      <c r="J83" s="44"/>
      <c r="K83" s="16"/>
      <c r="L83" s="17"/>
      <c r="M83" s="41"/>
      <c r="N83" s="41"/>
      <c r="O83" s="41"/>
      <c r="P83" s="41"/>
      <c r="Q83" s="41"/>
      <c r="R83" s="41"/>
      <c r="S83" s="41"/>
      <c r="T83" s="41"/>
      <c r="U83" s="41"/>
    </row>
    <row r="84" spans="2:21" ht="20.25">
      <c r="B84" s="45"/>
      <c r="C84" s="44"/>
      <c r="D84" s="44"/>
      <c r="E84" s="44"/>
      <c r="F84" s="44"/>
      <c r="G84" s="44"/>
      <c r="H84" s="45"/>
      <c r="I84" s="44"/>
      <c r="J84" s="44"/>
      <c r="K84" s="16"/>
      <c r="L84" s="17"/>
      <c r="M84" s="41"/>
      <c r="N84" s="41"/>
      <c r="O84" s="41"/>
      <c r="P84" s="41"/>
      <c r="Q84" s="41"/>
      <c r="R84" s="41"/>
      <c r="S84" s="41"/>
      <c r="T84" s="41"/>
      <c r="U84" s="41"/>
    </row>
    <row r="85" spans="2:21" ht="20.25">
      <c r="B85" s="45"/>
      <c r="C85" s="44"/>
      <c r="D85" s="44"/>
      <c r="E85" s="44"/>
      <c r="F85" s="44"/>
      <c r="G85" s="44"/>
      <c r="H85" s="45"/>
      <c r="I85" s="44"/>
      <c r="J85" s="44"/>
      <c r="K85" s="16"/>
      <c r="L85" s="17"/>
      <c r="M85" s="41"/>
      <c r="N85" s="41"/>
      <c r="O85" s="41"/>
      <c r="P85" s="41"/>
      <c r="Q85" s="41"/>
      <c r="R85" s="41"/>
      <c r="S85" s="41"/>
      <c r="T85" s="41"/>
      <c r="U85" s="41"/>
    </row>
    <row r="86" spans="2:21" ht="20.25">
      <c r="B86" s="45"/>
      <c r="C86" s="44"/>
      <c r="D86" s="44"/>
      <c r="E86" s="44"/>
      <c r="F86" s="44"/>
      <c r="G86" s="44"/>
      <c r="H86" s="45"/>
      <c r="I86" s="44"/>
      <c r="J86" s="44"/>
      <c r="K86" s="16"/>
      <c r="L86" s="17"/>
      <c r="M86" s="41"/>
      <c r="N86" s="41"/>
      <c r="O86" s="41"/>
      <c r="P86" s="41"/>
      <c r="Q86" s="41"/>
      <c r="R86" s="41"/>
      <c r="S86" s="41"/>
      <c r="T86" s="41"/>
      <c r="U86" s="41"/>
    </row>
    <row r="87" spans="2:21" ht="20.25">
      <c r="B87" s="45"/>
      <c r="C87" s="44"/>
      <c r="D87" s="44"/>
      <c r="E87" s="44"/>
      <c r="F87" s="44"/>
      <c r="G87" s="44"/>
      <c r="H87" s="45"/>
      <c r="I87" s="44"/>
      <c r="J87" s="44"/>
      <c r="K87" s="16"/>
      <c r="L87" s="17"/>
      <c r="M87" s="41"/>
      <c r="N87" s="41"/>
      <c r="O87" s="41"/>
      <c r="P87" s="41"/>
      <c r="Q87" s="41"/>
      <c r="R87" s="41"/>
      <c r="S87" s="41"/>
      <c r="T87" s="41"/>
      <c r="U87" s="41"/>
    </row>
    <row r="88" spans="2:21" ht="20.25">
      <c r="B88" s="45"/>
      <c r="C88" s="44"/>
      <c r="D88" s="44"/>
      <c r="E88" s="44"/>
      <c r="F88" s="44"/>
      <c r="G88" s="44"/>
      <c r="H88" s="45"/>
      <c r="I88" s="44"/>
      <c r="J88" s="44"/>
      <c r="K88" s="16"/>
      <c r="L88" s="17"/>
      <c r="M88" s="41"/>
      <c r="N88" s="41"/>
      <c r="O88" s="41"/>
      <c r="P88" s="41"/>
      <c r="Q88" s="41"/>
      <c r="R88" s="41"/>
      <c r="S88" s="41"/>
      <c r="T88" s="41"/>
      <c r="U88" s="41"/>
    </row>
    <row r="89" spans="2:21" ht="20.25">
      <c r="B89" s="45"/>
      <c r="C89" s="44"/>
      <c r="D89" s="44"/>
      <c r="E89" s="44"/>
      <c r="F89" s="44"/>
      <c r="G89" s="44"/>
      <c r="H89" s="45"/>
      <c r="I89" s="44"/>
      <c r="J89" s="44"/>
      <c r="K89" s="16"/>
      <c r="L89" s="17"/>
      <c r="M89" s="41"/>
      <c r="N89" s="41"/>
      <c r="O89" s="41"/>
      <c r="P89" s="41"/>
      <c r="Q89" s="41"/>
      <c r="R89" s="41"/>
      <c r="S89" s="41"/>
      <c r="T89" s="41"/>
      <c r="U89" s="41"/>
    </row>
    <row r="90" spans="2:21" ht="20.25">
      <c r="B90" s="45"/>
      <c r="C90" s="44"/>
      <c r="D90" s="44"/>
      <c r="E90" s="44"/>
      <c r="F90" s="44"/>
      <c r="G90" s="44"/>
      <c r="H90" s="45"/>
      <c r="I90" s="44"/>
      <c r="J90" s="44"/>
      <c r="K90" s="16"/>
      <c r="L90" s="17"/>
      <c r="M90" s="41"/>
      <c r="N90" s="41"/>
      <c r="O90" s="41"/>
      <c r="P90" s="41"/>
      <c r="Q90" s="41"/>
      <c r="R90" s="41"/>
      <c r="S90" s="41"/>
      <c r="T90" s="41"/>
      <c r="U90" s="41"/>
    </row>
    <row r="91" spans="2:21" ht="20.25">
      <c r="B91" s="45"/>
      <c r="C91" s="44"/>
      <c r="D91" s="44"/>
      <c r="E91" s="44"/>
      <c r="F91" s="44"/>
      <c r="G91" s="44"/>
      <c r="H91" s="45"/>
      <c r="I91" s="44"/>
      <c r="J91" s="44"/>
      <c r="K91" s="16"/>
      <c r="L91" s="17"/>
      <c r="M91" s="41"/>
      <c r="N91" s="41"/>
      <c r="O91" s="41"/>
      <c r="P91" s="41"/>
      <c r="Q91" s="41"/>
      <c r="R91" s="41"/>
      <c r="S91" s="41"/>
      <c r="T91" s="41"/>
      <c r="U91" s="41"/>
    </row>
    <row r="92" spans="2:21" ht="20.25">
      <c r="B92" s="45"/>
      <c r="C92" s="44"/>
      <c r="D92" s="44"/>
      <c r="E92" s="44"/>
      <c r="F92" s="44"/>
      <c r="G92" s="44"/>
      <c r="H92" s="45"/>
      <c r="I92" s="44"/>
      <c r="J92" s="44"/>
      <c r="K92" s="16"/>
      <c r="L92" s="17"/>
      <c r="M92" s="41"/>
      <c r="N92" s="41"/>
      <c r="O92" s="41"/>
      <c r="P92" s="41"/>
      <c r="Q92" s="41"/>
      <c r="R92" s="41"/>
      <c r="S92" s="41"/>
      <c r="T92" s="41"/>
      <c r="U92" s="41"/>
    </row>
    <row r="93" spans="2:21" ht="20.25">
      <c r="B93" s="45"/>
      <c r="C93" s="44"/>
      <c r="D93" s="44"/>
      <c r="E93" s="44"/>
      <c r="F93" s="44"/>
      <c r="G93" s="44"/>
      <c r="H93" s="45"/>
      <c r="I93" s="44"/>
      <c r="J93" s="44"/>
      <c r="K93" s="16"/>
      <c r="L93" s="17"/>
      <c r="M93" s="41"/>
      <c r="N93" s="41"/>
      <c r="O93" s="41"/>
      <c r="P93" s="41"/>
      <c r="Q93" s="41"/>
      <c r="R93" s="41"/>
      <c r="S93" s="41"/>
      <c r="T93" s="41"/>
      <c r="U93" s="41"/>
    </row>
    <row r="94" spans="2:21" ht="20.25">
      <c r="B94" s="45"/>
      <c r="C94" s="44"/>
      <c r="D94" s="44"/>
      <c r="E94" s="44"/>
      <c r="F94" s="44"/>
      <c r="G94" s="44"/>
      <c r="H94" s="45"/>
      <c r="I94" s="44"/>
      <c r="J94" s="44"/>
      <c r="K94" s="16"/>
      <c r="L94" s="17"/>
      <c r="M94" s="41"/>
      <c r="N94" s="41"/>
      <c r="O94" s="41"/>
      <c r="P94" s="41"/>
      <c r="Q94" s="41"/>
      <c r="R94" s="41"/>
      <c r="S94" s="41"/>
      <c r="T94" s="41"/>
      <c r="U94" s="41"/>
    </row>
    <row r="95" spans="2:21" ht="20.25">
      <c r="B95" s="45"/>
      <c r="C95" s="44"/>
      <c r="D95" s="44"/>
      <c r="E95" s="44"/>
      <c r="F95" s="44"/>
      <c r="G95" s="44"/>
      <c r="H95" s="45"/>
      <c r="I95" s="44"/>
      <c r="J95" s="44"/>
      <c r="K95" s="16"/>
      <c r="L95" s="17"/>
      <c r="M95" s="41"/>
      <c r="N95" s="41"/>
      <c r="O95" s="41"/>
      <c r="P95" s="41"/>
      <c r="Q95" s="41"/>
      <c r="R95" s="41"/>
      <c r="S95" s="41"/>
      <c r="T95" s="41"/>
      <c r="U95" s="41"/>
    </row>
    <row r="96" spans="2:21" ht="20.25">
      <c r="B96" s="45"/>
      <c r="C96" s="44"/>
      <c r="D96" s="44"/>
      <c r="E96" s="44"/>
      <c r="F96" s="44"/>
      <c r="G96" s="44"/>
      <c r="H96" s="45"/>
      <c r="I96" s="44"/>
      <c r="J96" s="44"/>
      <c r="K96" s="16"/>
      <c r="L96" s="17"/>
      <c r="M96" s="41"/>
      <c r="N96" s="41"/>
      <c r="O96" s="41"/>
      <c r="P96" s="41"/>
      <c r="Q96" s="41"/>
      <c r="R96" s="41"/>
      <c r="S96" s="41"/>
      <c r="T96" s="41"/>
      <c r="U96" s="41"/>
    </row>
    <row r="97" spans="2:21" ht="20.25">
      <c r="B97" s="45"/>
      <c r="C97" s="44"/>
      <c r="D97" s="44"/>
      <c r="E97" s="44"/>
      <c r="F97" s="44"/>
      <c r="G97" s="44"/>
      <c r="H97" s="45"/>
      <c r="I97" s="44"/>
      <c r="J97" s="44"/>
      <c r="K97" s="16"/>
      <c r="L97" s="17"/>
      <c r="M97" s="41"/>
      <c r="N97" s="41"/>
      <c r="O97" s="41"/>
      <c r="P97" s="41"/>
      <c r="Q97" s="41"/>
      <c r="R97" s="41"/>
      <c r="S97" s="41"/>
      <c r="T97" s="41"/>
      <c r="U97" s="41"/>
    </row>
    <row r="98" spans="2:21" ht="20.25">
      <c r="B98" s="45"/>
      <c r="C98" s="44"/>
      <c r="D98" s="44"/>
      <c r="E98" s="44"/>
      <c r="F98" s="44"/>
      <c r="G98" s="44"/>
      <c r="H98" s="45"/>
      <c r="I98" s="44"/>
      <c r="J98" s="44"/>
      <c r="K98" s="16"/>
      <c r="L98" s="17"/>
      <c r="M98" s="41"/>
      <c r="N98" s="41"/>
      <c r="O98" s="41"/>
      <c r="P98" s="41"/>
      <c r="Q98" s="41"/>
      <c r="R98" s="41"/>
      <c r="S98" s="41"/>
      <c r="T98" s="41"/>
      <c r="U98" s="41"/>
    </row>
    <row r="99" spans="2:21" ht="20.25">
      <c r="B99" s="45"/>
      <c r="C99" s="44"/>
      <c r="D99" s="44"/>
      <c r="E99" s="44"/>
      <c r="F99" s="44"/>
      <c r="G99" s="44"/>
      <c r="H99" s="45"/>
      <c r="I99" s="44"/>
      <c r="J99" s="44"/>
      <c r="K99" s="16"/>
      <c r="L99" s="17"/>
      <c r="M99" s="41"/>
      <c r="N99" s="41"/>
      <c r="O99" s="41"/>
      <c r="P99" s="41"/>
      <c r="Q99" s="41"/>
      <c r="R99" s="41"/>
      <c r="S99" s="41"/>
      <c r="T99" s="41"/>
      <c r="U99" s="41"/>
    </row>
    <row r="100" spans="2:21" ht="20.25">
      <c r="B100" s="45"/>
      <c r="C100" s="44"/>
      <c r="D100" s="44"/>
      <c r="E100" s="44"/>
      <c r="F100" s="44"/>
      <c r="G100" s="44"/>
      <c r="H100" s="45"/>
      <c r="I100" s="44"/>
      <c r="J100" s="44"/>
      <c r="K100" s="16"/>
      <c r="L100" s="17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2:21" ht="20.25">
      <c r="B101" s="45"/>
      <c r="C101" s="44"/>
      <c r="D101" s="44"/>
      <c r="E101" s="44"/>
      <c r="F101" s="44"/>
      <c r="G101" s="44"/>
      <c r="H101" s="45"/>
      <c r="I101" s="44"/>
      <c r="J101" s="44"/>
      <c r="K101" s="16"/>
      <c r="L101" s="17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2:21" ht="20.25">
      <c r="B102" s="45"/>
      <c r="C102" s="44"/>
      <c r="D102" s="44"/>
      <c r="E102" s="44"/>
      <c r="F102" s="44"/>
      <c r="G102" s="44"/>
      <c r="H102" s="45"/>
      <c r="I102" s="44"/>
      <c r="J102" s="44"/>
      <c r="K102" s="16"/>
      <c r="L102" s="17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2:21" ht="20.25">
      <c r="B103" s="45"/>
      <c r="C103" s="44"/>
      <c r="D103" s="44"/>
      <c r="E103" s="44"/>
      <c r="F103" s="44"/>
      <c r="G103" s="44"/>
      <c r="H103" s="45"/>
      <c r="I103" s="44"/>
      <c r="J103" s="44"/>
      <c r="K103" s="16"/>
      <c r="L103" s="17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2:21" ht="20.25">
      <c r="B104" s="45"/>
      <c r="C104" s="44"/>
      <c r="D104" s="44"/>
      <c r="E104" s="44"/>
      <c r="F104" s="44"/>
      <c r="G104" s="44"/>
      <c r="H104" s="45"/>
      <c r="I104" s="44"/>
      <c r="J104" s="44"/>
      <c r="K104" s="16"/>
      <c r="L104" s="17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2:21" ht="20.25">
      <c r="B105" s="45"/>
      <c r="C105" s="44"/>
      <c r="D105" s="44"/>
      <c r="E105" s="44"/>
      <c r="F105" s="44"/>
      <c r="G105" s="44"/>
      <c r="H105" s="45"/>
      <c r="I105" s="44"/>
      <c r="J105" s="44"/>
      <c r="K105" s="16"/>
      <c r="L105" s="17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2:21" ht="20.25">
      <c r="B106" s="45"/>
      <c r="C106" s="44"/>
      <c r="D106" s="44"/>
      <c r="E106" s="44"/>
      <c r="F106" s="44"/>
      <c r="G106" s="44"/>
      <c r="H106" s="45"/>
      <c r="I106" s="44"/>
      <c r="J106" s="44"/>
      <c r="K106" s="16"/>
      <c r="L106" s="17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2:21" ht="20.25">
      <c r="B107" s="45"/>
      <c r="C107" s="44"/>
      <c r="D107" s="44"/>
      <c r="E107" s="44"/>
      <c r="F107" s="44"/>
      <c r="G107" s="44"/>
      <c r="H107" s="45"/>
      <c r="I107" s="44"/>
      <c r="J107" s="44"/>
      <c r="K107" s="16"/>
      <c r="L107" s="17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2:21" ht="20.25">
      <c r="B108" s="45"/>
      <c r="C108" s="44"/>
      <c r="D108" s="44"/>
      <c r="E108" s="44"/>
      <c r="F108" s="44"/>
      <c r="G108" s="44"/>
      <c r="H108" s="45"/>
      <c r="I108" s="44"/>
      <c r="J108" s="44"/>
      <c r="K108" s="16"/>
      <c r="L108" s="17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2:21" ht="20.25">
      <c r="B109" s="45"/>
      <c r="C109" s="44"/>
      <c r="D109" s="44"/>
      <c r="E109" s="44"/>
      <c r="F109" s="44"/>
      <c r="G109" s="44"/>
      <c r="H109" s="45"/>
      <c r="I109" s="44"/>
      <c r="J109" s="44"/>
      <c r="K109" s="16"/>
      <c r="L109" s="17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2:21" ht="20.25">
      <c r="B110" s="45"/>
      <c r="C110" s="44"/>
      <c r="D110" s="44"/>
      <c r="E110" s="44"/>
      <c r="F110" s="44"/>
      <c r="G110" s="44"/>
      <c r="H110" s="45"/>
      <c r="I110" s="44"/>
      <c r="J110" s="44"/>
      <c r="K110" s="16"/>
      <c r="L110" s="17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2:21" ht="20.25">
      <c r="B111" s="45"/>
      <c r="C111" s="44"/>
      <c r="D111" s="44"/>
      <c r="E111" s="44"/>
      <c r="F111" s="44"/>
      <c r="G111" s="44"/>
      <c r="H111" s="45"/>
      <c r="I111" s="44"/>
      <c r="J111" s="44"/>
      <c r="K111" s="16"/>
      <c r="L111" s="17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2:21" ht="20.25">
      <c r="B112" s="45"/>
      <c r="C112" s="44"/>
      <c r="D112" s="44"/>
      <c r="E112" s="44"/>
      <c r="F112" s="44"/>
      <c r="G112" s="44"/>
      <c r="H112" s="45"/>
      <c r="I112" s="44"/>
      <c r="J112" s="44"/>
      <c r="K112" s="16"/>
      <c r="L112" s="17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2:21" ht="20.25">
      <c r="B113" s="45"/>
      <c r="C113" s="44"/>
      <c r="D113" s="44"/>
      <c r="E113" s="44"/>
      <c r="F113" s="44"/>
      <c r="G113" s="44"/>
      <c r="H113" s="45"/>
      <c r="I113" s="44"/>
      <c r="J113" s="44"/>
      <c r="K113" s="16"/>
      <c r="L113" s="17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2:21" ht="20.25">
      <c r="B114" s="45"/>
      <c r="C114" s="44"/>
      <c r="D114" s="44"/>
      <c r="E114" s="44"/>
      <c r="F114" s="44"/>
      <c r="G114" s="44"/>
      <c r="H114" s="45"/>
      <c r="I114" s="44"/>
      <c r="J114" s="44"/>
      <c r="K114" s="16"/>
      <c r="L114" s="17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2:21" ht="20.25">
      <c r="B115" s="45"/>
      <c r="C115" s="44"/>
      <c r="D115" s="44"/>
      <c r="E115" s="44"/>
      <c r="F115" s="44"/>
      <c r="G115" s="44"/>
      <c r="H115" s="45"/>
      <c r="I115" s="44"/>
      <c r="J115" s="44"/>
      <c r="K115" s="16"/>
      <c r="L115" s="17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2:21" ht="20.25">
      <c r="B116" s="45"/>
      <c r="C116" s="44"/>
      <c r="D116" s="44"/>
      <c r="E116" s="44"/>
      <c r="F116" s="44"/>
      <c r="G116" s="44"/>
      <c r="H116" s="45"/>
      <c r="I116" s="44"/>
      <c r="J116" s="44"/>
      <c r="K116" s="16"/>
      <c r="L116" s="17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2:21" ht="20.25">
      <c r="B117" s="45"/>
      <c r="C117" s="44"/>
      <c r="D117" s="44"/>
      <c r="E117" s="44"/>
      <c r="F117" s="44"/>
      <c r="G117" s="44"/>
      <c r="H117" s="45"/>
      <c r="I117" s="44"/>
      <c r="J117" s="44"/>
      <c r="K117" s="16"/>
      <c r="L117" s="17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2:21" ht="20.25">
      <c r="B118" s="45"/>
      <c r="C118" s="44"/>
      <c r="D118" s="44"/>
      <c r="E118" s="44"/>
      <c r="F118" s="44"/>
      <c r="G118" s="44"/>
      <c r="H118" s="45"/>
      <c r="I118" s="44"/>
      <c r="J118" s="44"/>
      <c r="K118" s="16"/>
      <c r="L118" s="17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2:21" ht="20.25">
      <c r="B119" s="45"/>
      <c r="C119" s="44"/>
      <c r="D119" s="44"/>
      <c r="E119" s="44"/>
      <c r="F119" s="44"/>
      <c r="G119" s="44"/>
      <c r="H119" s="45"/>
      <c r="I119" s="44"/>
      <c r="J119" s="44"/>
      <c r="K119" s="16"/>
      <c r="L119" s="17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2:21" ht="20.25">
      <c r="B120" s="45"/>
      <c r="C120" s="44"/>
      <c r="D120" s="44"/>
      <c r="E120" s="44"/>
      <c r="F120" s="44"/>
      <c r="G120" s="44"/>
      <c r="H120" s="45"/>
      <c r="I120" s="44"/>
      <c r="J120" s="44"/>
      <c r="K120" s="16"/>
      <c r="L120" s="17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2:21" ht="20.25">
      <c r="B121" s="45"/>
      <c r="C121" s="44"/>
      <c r="D121" s="44"/>
      <c r="E121" s="44"/>
      <c r="F121" s="44"/>
      <c r="G121" s="44"/>
      <c r="H121" s="45"/>
      <c r="I121" s="44"/>
      <c r="J121" s="44"/>
      <c r="K121" s="16"/>
      <c r="L121" s="17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2:21" ht="20.25">
      <c r="B122" s="45"/>
      <c r="C122" s="44"/>
      <c r="D122" s="44"/>
      <c r="E122" s="44"/>
      <c r="F122" s="44"/>
      <c r="G122" s="44"/>
      <c r="H122" s="45"/>
      <c r="I122" s="44"/>
      <c r="J122" s="44"/>
      <c r="K122" s="16"/>
      <c r="L122" s="17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2:21" ht="20.25">
      <c r="B123" s="45"/>
      <c r="C123" s="44"/>
      <c r="D123" s="44"/>
      <c r="E123" s="44"/>
      <c r="F123" s="44"/>
      <c r="G123" s="44"/>
      <c r="H123" s="45"/>
      <c r="I123" s="44"/>
      <c r="J123" s="44"/>
      <c r="K123" s="16"/>
      <c r="L123" s="17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2:21" ht="20.25">
      <c r="B124" s="45"/>
      <c r="C124" s="44"/>
      <c r="D124" s="44"/>
      <c r="E124" s="44"/>
      <c r="F124" s="44"/>
      <c r="G124" s="44"/>
      <c r="H124" s="45"/>
      <c r="I124" s="44"/>
      <c r="J124" s="44"/>
      <c r="K124" s="16"/>
      <c r="L124" s="17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2:21" ht="20.25">
      <c r="B125" s="45"/>
      <c r="C125" s="44"/>
      <c r="D125" s="44"/>
      <c r="E125" s="44"/>
      <c r="F125" s="44"/>
      <c r="G125" s="44"/>
      <c r="H125" s="45"/>
      <c r="I125" s="44"/>
      <c r="J125" s="44"/>
      <c r="K125" s="16"/>
      <c r="L125" s="17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2:21" ht="20.25">
      <c r="B126" s="45"/>
      <c r="C126" s="44"/>
      <c r="D126" s="44"/>
      <c r="E126" s="44"/>
      <c r="F126" s="44"/>
      <c r="G126" s="44"/>
      <c r="H126" s="45"/>
      <c r="I126" s="44"/>
      <c r="J126" s="44"/>
      <c r="K126" s="16"/>
      <c r="L126" s="17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2:21" ht="20.25">
      <c r="B127" s="45"/>
      <c r="C127" s="44"/>
      <c r="D127" s="44"/>
      <c r="E127" s="44"/>
      <c r="F127" s="44"/>
      <c r="G127" s="44"/>
      <c r="H127" s="45"/>
      <c r="I127" s="44"/>
      <c r="J127" s="44"/>
      <c r="K127" s="16"/>
      <c r="L127" s="17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2:21" ht="20.25">
      <c r="B128" s="45"/>
      <c r="C128" s="44"/>
      <c r="D128" s="44"/>
      <c r="E128" s="44"/>
      <c r="F128" s="44"/>
      <c r="G128" s="44"/>
      <c r="H128" s="45"/>
      <c r="I128" s="44"/>
      <c r="J128" s="44"/>
      <c r="K128" s="16"/>
      <c r="L128" s="17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2:21" ht="20.25">
      <c r="B129" s="45"/>
      <c r="C129" s="44"/>
      <c r="D129" s="44"/>
      <c r="E129" s="44"/>
      <c r="F129" s="44"/>
      <c r="G129" s="44"/>
      <c r="H129" s="45"/>
      <c r="I129" s="44"/>
      <c r="J129" s="44"/>
      <c r="K129" s="16"/>
      <c r="L129" s="17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2:21" ht="20.25">
      <c r="B130" s="45"/>
      <c r="C130" s="44"/>
      <c r="D130" s="44"/>
      <c r="E130" s="44"/>
      <c r="F130" s="44"/>
      <c r="G130" s="44"/>
      <c r="H130" s="45"/>
      <c r="I130" s="44"/>
      <c r="J130" s="44"/>
      <c r="K130" s="16"/>
      <c r="L130" s="17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2:21" ht="20.25">
      <c r="B131" s="45"/>
      <c r="C131" s="44"/>
      <c r="D131" s="44"/>
      <c r="E131" s="44"/>
      <c r="F131" s="44"/>
      <c r="G131" s="44"/>
      <c r="H131" s="45"/>
      <c r="I131" s="44"/>
      <c r="J131" s="44"/>
      <c r="K131" s="16"/>
      <c r="L131" s="17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2:21" ht="20.25">
      <c r="B132" s="45"/>
      <c r="C132" s="44"/>
      <c r="D132" s="44"/>
      <c r="E132" s="44"/>
      <c r="F132" s="44"/>
      <c r="G132" s="44"/>
      <c r="H132" s="45"/>
      <c r="I132" s="44"/>
      <c r="J132" s="44"/>
      <c r="K132" s="16"/>
      <c r="L132" s="17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2:21" ht="20.25">
      <c r="B133" s="45"/>
      <c r="C133" s="44"/>
      <c r="D133" s="44"/>
      <c r="E133" s="44"/>
      <c r="F133" s="44"/>
      <c r="G133" s="44"/>
      <c r="H133" s="45"/>
      <c r="I133" s="44"/>
      <c r="J133" s="44"/>
      <c r="K133" s="16"/>
      <c r="L133" s="17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2:21" ht="20.25">
      <c r="B134" s="45"/>
      <c r="C134" s="44"/>
      <c r="D134" s="44"/>
      <c r="E134" s="44"/>
      <c r="F134" s="44"/>
      <c r="G134" s="44"/>
      <c r="H134" s="45"/>
      <c r="I134" s="44"/>
      <c r="J134" s="44"/>
      <c r="K134" s="16"/>
      <c r="L134" s="17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2:21" ht="20.25">
      <c r="B135" s="45"/>
      <c r="C135" s="44"/>
      <c r="D135" s="44"/>
      <c r="E135" s="44"/>
      <c r="F135" s="44"/>
      <c r="G135" s="44"/>
      <c r="H135" s="45"/>
      <c r="I135" s="44"/>
      <c r="J135" s="44"/>
      <c r="K135" s="16"/>
      <c r="L135" s="17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2:21" ht="20.25">
      <c r="B136" s="45"/>
      <c r="C136" s="44"/>
      <c r="D136" s="44"/>
      <c r="E136" s="44"/>
      <c r="F136" s="44"/>
      <c r="G136" s="44"/>
      <c r="H136" s="45"/>
      <c r="I136" s="44"/>
      <c r="J136" s="44"/>
      <c r="K136" s="16"/>
      <c r="L136" s="17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2:21" ht="20.25">
      <c r="B137" s="45"/>
      <c r="C137" s="44"/>
      <c r="D137" s="44"/>
      <c r="E137" s="44"/>
      <c r="F137" s="44"/>
      <c r="G137" s="44"/>
      <c r="H137" s="45"/>
      <c r="I137" s="44"/>
      <c r="J137" s="44"/>
      <c r="K137" s="16"/>
      <c r="L137" s="17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2:21" ht="20.25">
      <c r="B138" s="45"/>
      <c r="C138" s="44"/>
      <c r="D138" s="44"/>
      <c r="E138" s="44"/>
      <c r="F138" s="44"/>
      <c r="G138" s="44"/>
      <c r="H138" s="45"/>
      <c r="I138" s="44"/>
      <c r="J138" s="44"/>
      <c r="K138" s="16"/>
      <c r="L138" s="17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2:21" ht="20.25">
      <c r="B139" s="45"/>
      <c r="C139" s="44"/>
      <c r="D139" s="44"/>
      <c r="E139" s="44"/>
      <c r="F139" s="44"/>
      <c r="G139" s="44"/>
      <c r="H139" s="45"/>
      <c r="I139" s="44"/>
      <c r="J139" s="44"/>
      <c r="K139" s="16"/>
      <c r="L139" s="17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2:21" ht="20.25">
      <c r="B140" s="45"/>
      <c r="C140" s="44"/>
      <c r="D140" s="44"/>
      <c r="E140" s="44"/>
      <c r="F140" s="44"/>
      <c r="G140" s="44"/>
      <c r="H140" s="45"/>
      <c r="I140" s="44"/>
      <c r="J140" s="44"/>
      <c r="K140" s="16"/>
      <c r="L140" s="17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2:21" ht="20.25">
      <c r="B141" s="45"/>
      <c r="C141" s="44"/>
      <c r="D141" s="44"/>
      <c r="E141" s="44"/>
      <c r="F141" s="44"/>
      <c r="G141" s="44"/>
      <c r="H141" s="45"/>
      <c r="I141" s="44"/>
      <c r="J141" s="44"/>
      <c r="K141" s="16"/>
      <c r="L141" s="17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2:21" ht="20.25">
      <c r="B142" s="45"/>
      <c r="C142" s="44"/>
      <c r="D142" s="44"/>
      <c r="E142" s="44"/>
      <c r="F142" s="44"/>
      <c r="G142" s="44"/>
      <c r="H142" s="45"/>
      <c r="I142" s="44"/>
      <c r="J142" s="44"/>
      <c r="K142" s="16"/>
      <c r="L142" s="17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2:21" ht="20.25">
      <c r="B143" s="45"/>
      <c r="C143" s="44"/>
      <c r="D143" s="44"/>
      <c r="E143" s="44"/>
      <c r="F143" s="44"/>
      <c r="G143" s="44"/>
      <c r="H143" s="45"/>
      <c r="I143" s="44"/>
      <c r="J143" s="44"/>
      <c r="K143" s="16"/>
      <c r="L143" s="17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2:21" ht="20.25">
      <c r="B144" s="45"/>
      <c r="C144" s="44"/>
      <c r="D144" s="44"/>
      <c r="E144" s="44"/>
      <c r="F144" s="44"/>
      <c r="G144" s="44"/>
      <c r="H144" s="45"/>
      <c r="I144" s="44"/>
      <c r="J144" s="44"/>
      <c r="K144" s="16"/>
      <c r="L144" s="17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2:21" ht="20.25">
      <c r="B145" s="45"/>
      <c r="C145" s="44"/>
      <c r="D145" s="44"/>
      <c r="E145" s="44"/>
      <c r="F145" s="44"/>
      <c r="G145" s="44"/>
      <c r="H145" s="45"/>
      <c r="I145" s="44"/>
      <c r="J145" s="44"/>
      <c r="K145" s="16"/>
      <c r="L145" s="17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2:21" ht="20.25">
      <c r="B146" s="45"/>
      <c r="C146" s="44"/>
      <c r="D146" s="44"/>
      <c r="E146" s="44"/>
      <c r="F146" s="44"/>
      <c r="G146" s="44"/>
      <c r="H146" s="45"/>
      <c r="I146" s="44"/>
      <c r="J146" s="44"/>
      <c r="K146" s="16"/>
      <c r="L146" s="17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2:21" ht="20.25">
      <c r="B147" s="45"/>
      <c r="C147" s="44"/>
      <c r="D147" s="44"/>
      <c r="E147" s="44"/>
      <c r="F147" s="44"/>
      <c r="G147" s="44"/>
      <c r="H147" s="45"/>
      <c r="I147" s="44"/>
      <c r="J147" s="44"/>
      <c r="K147" s="16"/>
      <c r="L147" s="17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2:21" ht="20.25">
      <c r="B148" s="45"/>
      <c r="C148" s="44"/>
      <c r="D148" s="44"/>
      <c r="E148" s="44"/>
      <c r="F148" s="44"/>
      <c r="G148" s="44"/>
      <c r="H148" s="45"/>
      <c r="I148" s="44"/>
      <c r="J148" s="44"/>
      <c r="K148" s="16"/>
      <c r="L148" s="17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2:21" ht="20.25">
      <c r="B149" s="45"/>
      <c r="C149" s="44"/>
      <c r="D149" s="44"/>
      <c r="E149" s="44"/>
      <c r="F149" s="44"/>
      <c r="G149" s="44"/>
      <c r="H149" s="45"/>
      <c r="I149" s="44"/>
      <c r="J149" s="44"/>
      <c r="K149" s="16"/>
      <c r="L149" s="17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2:21" ht="20.25">
      <c r="B150" s="45"/>
      <c r="C150" s="44"/>
      <c r="D150" s="44"/>
      <c r="E150" s="44"/>
      <c r="F150" s="44"/>
      <c r="G150" s="44"/>
      <c r="H150" s="45"/>
      <c r="I150" s="44"/>
      <c r="J150" s="44"/>
      <c r="K150" s="16"/>
      <c r="L150" s="17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2:21" ht="20.25">
      <c r="B151" s="45"/>
      <c r="C151" s="44"/>
      <c r="D151" s="44"/>
      <c r="E151" s="44"/>
      <c r="F151" s="44"/>
      <c r="G151" s="44"/>
      <c r="H151" s="45"/>
      <c r="I151" s="44"/>
      <c r="J151" s="44"/>
      <c r="K151" s="16"/>
      <c r="L151" s="17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2:21" ht="20.25">
      <c r="B152" s="45"/>
      <c r="C152" s="44"/>
      <c r="D152" s="44"/>
      <c r="E152" s="44"/>
      <c r="F152" s="44"/>
      <c r="G152" s="44"/>
      <c r="H152" s="45"/>
      <c r="I152" s="44"/>
      <c r="J152" s="44"/>
      <c r="K152" s="16"/>
      <c r="L152" s="17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2:21" ht="20.25">
      <c r="B153" s="45"/>
      <c r="C153" s="44"/>
      <c r="D153" s="44"/>
      <c r="E153" s="44"/>
      <c r="F153" s="44"/>
      <c r="G153" s="44"/>
      <c r="H153" s="45"/>
      <c r="I153" s="44"/>
      <c r="J153" s="44"/>
      <c r="K153" s="16"/>
      <c r="L153" s="17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2:21" ht="20.25">
      <c r="B154" s="45"/>
      <c r="C154" s="44"/>
      <c r="D154" s="44"/>
      <c r="E154" s="44"/>
      <c r="F154" s="44"/>
      <c r="G154" s="44"/>
      <c r="H154" s="45"/>
      <c r="I154" s="44"/>
      <c r="J154" s="44"/>
      <c r="K154" s="16"/>
      <c r="L154" s="17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2:21" ht="20.25">
      <c r="B155" s="45"/>
      <c r="C155" s="44"/>
      <c r="D155" s="44"/>
      <c r="E155" s="44"/>
      <c r="F155" s="44"/>
      <c r="G155" s="44"/>
      <c r="H155" s="45"/>
      <c r="I155" s="44"/>
      <c r="J155" s="44"/>
      <c r="K155" s="16"/>
      <c r="L155" s="17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2:21" ht="20.25">
      <c r="B156" s="45"/>
      <c r="C156" s="44"/>
      <c r="D156" s="44"/>
      <c r="E156" s="44"/>
      <c r="F156" s="44"/>
      <c r="G156" s="44"/>
      <c r="H156" s="45"/>
      <c r="I156" s="44"/>
      <c r="J156" s="44"/>
      <c r="K156" s="16"/>
      <c r="L156" s="17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2:21" ht="20.25">
      <c r="B157" s="45"/>
      <c r="C157" s="44"/>
      <c r="D157" s="44"/>
      <c r="E157" s="44"/>
      <c r="F157" s="44"/>
      <c r="G157" s="44"/>
      <c r="H157" s="45"/>
      <c r="I157" s="44"/>
      <c r="J157" s="44"/>
      <c r="K157" s="16"/>
      <c r="L157" s="17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2:21" ht="20.25">
      <c r="B158" s="45"/>
      <c r="C158" s="44"/>
      <c r="D158" s="44"/>
      <c r="E158" s="44"/>
      <c r="F158" s="44"/>
      <c r="G158" s="44"/>
      <c r="H158" s="45"/>
      <c r="I158" s="44"/>
      <c r="J158" s="44"/>
      <c r="K158" s="16"/>
      <c r="L158" s="17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2:21" ht="20.25">
      <c r="B159" s="45"/>
      <c r="C159" s="44"/>
      <c r="D159" s="44"/>
      <c r="E159" s="44"/>
      <c r="F159" s="44"/>
      <c r="G159" s="44"/>
      <c r="H159" s="45"/>
      <c r="I159" s="44"/>
      <c r="J159" s="44"/>
      <c r="K159" s="16"/>
      <c r="L159" s="17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2:21" ht="20.25">
      <c r="B160" s="45"/>
      <c r="C160" s="44"/>
      <c r="D160" s="44"/>
      <c r="E160" s="44"/>
      <c r="F160" s="44"/>
      <c r="G160" s="44"/>
      <c r="H160" s="45"/>
      <c r="I160" s="44"/>
      <c r="J160" s="44"/>
      <c r="K160" s="16"/>
      <c r="L160" s="17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2:21" ht="20.25">
      <c r="B161" s="45"/>
      <c r="C161" s="44"/>
      <c r="D161" s="44"/>
      <c r="E161" s="44"/>
      <c r="F161" s="44"/>
      <c r="G161" s="44"/>
      <c r="H161" s="45"/>
      <c r="I161" s="44"/>
      <c r="J161" s="44"/>
      <c r="K161" s="16"/>
      <c r="L161" s="17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2:21" ht="20.25">
      <c r="B162" s="45"/>
      <c r="C162" s="44"/>
      <c r="D162" s="44"/>
      <c r="E162" s="44"/>
      <c r="F162" s="44"/>
      <c r="G162" s="44"/>
      <c r="H162" s="45"/>
      <c r="I162" s="44"/>
      <c r="J162" s="44"/>
      <c r="K162" s="16"/>
      <c r="L162" s="17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2:21" ht="20.25">
      <c r="B163" s="45"/>
      <c r="C163" s="44"/>
      <c r="D163" s="44"/>
      <c r="E163" s="44"/>
      <c r="F163" s="44"/>
      <c r="G163" s="44"/>
      <c r="H163" s="45"/>
      <c r="I163" s="44"/>
      <c r="J163" s="44"/>
      <c r="K163" s="16"/>
      <c r="L163" s="17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2:21" ht="20.25">
      <c r="B164" s="45"/>
      <c r="C164" s="44"/>
      <c r="D164" s="44"/>
      <c r="E164" s="44"/>
      <c r="F164" s="44"/>
      <c r="G164" s="44"/>
      <c r="H164" s="45"/>
      <c r="I164" s="44"/>
      <c r="J164" s="44"/>
      <c r="K164" s="16"/>
      <c r="L164" s="17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2:21" ht="20.25">
      <c r="B165" s="45"/>
      <c r="C165" s="44"/>
      <c r="D165" s="44"/>
      <c r="E165" s="44"/>
      <c r="F165" s="44"/>
      <c r="G165" s="44"/>
      <c r="H165" s="45"/>
      <c r="I165" s="44"/>
      <c r="J165" s="44"/>
      <c r="K165" s="16"/>
      <c r="L165" s="17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2:21" ht="20.25">
      <c r="B166" s="45"/>
      <c r="C166" s="44"/>
      <c r="D166" s="44"/>
      <c r="E166" s="44"/>
      <c r="F166" s="44"/>
      <c r="G166" s="44"/>
      <c r="H166" s="45"/>
      <c r="I166" s="44"/>
      <c r="J166" s="44"/>
      <c r="K166" s="16"/>
      <c r="L166" s="17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2:21" ht="20.25">
      <c r="B167" s="45"/>
      <c r="C167" s="44"/>
      <c r="D167" s="44"/>
      <c r="E167" s="44"/>
      <c r="F167" s="44"/>
      <c r="G167" s="44"/>
      <c r="H167" s="45"/>
      <c r="I167" s="44"/>
      <c r="J167" s="44"/>
      <c r="K167" s="16"/>
      <c r="L167" s="17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2:21" ht="20.25">
      <c r="B168" s="45"/>
      <c r="C168" s="44"/>
      <c r="D168" s="44"/>
      <c r="E168" s="44"/>
      <c r="F168" s="44"/>
      <c r="G168" s="44"/>
      <c r="H168" s="45"/>
      <c r="I168" s="44"/>
      <c r="J168" s="44"/>
      <c r="K168" s="16"/>
      <c r="L168" s="17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2:21" ht="20.25">
      <c r="B169" s="45"/>
      <c r="C169" s="44"/>
      <c r="D169" s="44"/>
      <c r="E169" s="44"/>
      <c r="F169" s="44"/>
      <c r="G169" s="44"/>
      <c r="H169" s="45"/>
      <c r="I169" s="44"/>
      <c r="J169" s="44"/>
      <c r="K169" s="16"/>
      <c r="L169" s="17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2:21" ht="20.25">
      <c r="B170" s="45"/>
      <c r="C170" s="44"/>
      <c r="D170" s="44"/>
      <c r="E170" s="44"/>
      <c r="F170" s="44"/>
      <c r="G170" s="44"/>
      <c r="H170" s="45"/>
      <c r="I170" s="44"/>
      <c r="J170" s="44"/>
      <c r="K170" s="16"/>
      <c r="L170" s="17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2:21" ht="20.25">
      <c r="B171" s="45"/>
      <c r="C171" s="44"/>
      <c r="D171" s="44"/>
      <c r="E171" s="44"/>
      <c r="F171" s="44"/>
      <c r="G171" s="44"/>
      <c r="H171" s="45"/>
      <c r="I171" s="44"/>
      <c r="J171" s="44"/>
      <c r="K171" s="16"/>
      <c r="L171" s="17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2:21" ht="20.25">
      <c r="B172" s="45"/>
      <c r="C172" s="44"/>
      <c r="D172" s="44"/>
      <c r="E172" s="44"/>
      <c r="F172" s="44"/>
      <c r="G172" s="44"/>
      <c r="H172" s="45"/>
      <c r="I172" s="44"/>
      <c r="J172" s="44"/>
      <c r="K172" s="16"/>
      <c r="L172" s="17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2:21" ht="20.25">
      <c r="B173" s="45"/>
      <c r="C173" s="44"/>
      <c r="D173" s="44"/>
      <c r="E173" s="44"/>
      <c r="F173" s="44"/>
      <c r="G173" s="44"/>
      <c r="H173" s="45"/>
      <c r="I173" s="44"/>
      <c r="J173" s="44"/>
      <c r="K173" s="16"/>
      <c r="L173" s="17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2:21" ht="20.25">
      <c r="B174" s="45"/>
      <c r="C174" s="44"/>
      <c r="D174" s="44"/>
      <c r="E174" s="44"/>
      <c r="F174" s="44"/>
      <c r="G174" s="44"/>
      <c r="H174" s="45"/>
      <c r="I174" s="44"/>
      <c r="J174" s="44"/>
      <c r="K174" s="16"/>
      <c r="L174" s="17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2:21" ht="20.25">
      <c r="B175" s="45"/>
      <c r="C175" s="44"/>
      <c r="D175" s="44"/>
      <c r="E175" s="44"/>
      <c r="F175" s="44"/>
      <c r="G175" s="44"/>
      <c r="H175" s="45"/>
      <c r="I175" s="44"/>
      <c r="J175" s="44"/>
      <c r="K175" s="16"/>
      <c r="L175" s="17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2:21" ht="20.25">
      <c r="B176" s="45"/>
      <c r="C176" s="44"/>
      <c r="D176" s="44"/>
      <c r="E176" s="44"/>
      <c r="F176" s="44"/>
      <c r="G176" s="44"/>
      <c r="H176" s="45"/>
      <c r="I176" s="44"/>
      <c r="J176" s="44"/>
      <c r="K176" s="16"/>
      <c r="L176" s="17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2:21" ht="20.25">
      <c r="B177" s="45"/>
      <c r="C177" s="44"/>
      <c r="D177" s="44"/>
      <c r="E177" s="44"/>
      <c r="F177" s="44"/>
      <c r="G177" s="44"/>
      <c r="H177" s="45"/>
      <c r="I177" s="44"/>
      <c r="J177" s="44"/>
      <c r="K177" s="16"/>
      <c r="L177" s="17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2:21" ht="20.25">
      <c r="B178" s="45"/>
      <c r="C178" s="44"/>
      <c r="D178" s="44"/>
      <c r="E178" s="44"/>
      <c r="F178" s="44"/>
      <c r="G178" s="44"/>
      <c r="H178" s="45"/>
      <c r="I178" s="44"/>
      <c r="J178" s="44"/>
      <c r="K178" s="16"/>
      <c r="L178" s="17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2:21" ht="20.25">
      <c r="B179" s="45"/>
      <c r="C179" s="44"/>
      <c r="D179" s="44"/>
      <c r="E179" s="44"/>
      <c r="F179" s="44"/>
      <c r="G179" s="44"/>
      <c r="H179" s="45"/>
      <c r="I179" s="44"/>
      <c r="J179" s="44"/>
      <c r="K179" s="16"/>
      <c r="L179" s="17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2:21" ht="20.25">
      <c r="B180" s="45"/>
      <c r="C180" s="44"/>
      <c r="D180" s="44"/>
      <c r="E180" s="44"/>
      <c r="F180" s="44"/>
      <c r="G180" s="44"/>
      <c r="H180" s="45"/>
      <c r="I180" s="44"/>
      <c r="J180" s="44"/>
      <c r="K180" s="16"/>
      <c r="L180" s="17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2:21" ht="20.25">
      <c r="B181" s="45"/>
      <c r="C181" s="44"/>
      <c r="D181" s="44"/>
      <c r="E181" s="44"/>
      <c r="F181" s="44"/>
      <c r="G181" s="44"/>
      <c r="H181" s="45"/>
      <c r="I181" s="44"/>
      <c r="J181" s="44"/>
      <c r="K181" s="16"/>
      <c r="L181" s="17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2:21" ht="20.25">
      <c r="B182" s="45"/>
      <c r="C182" s="44"/>
      <c r="D182" s="44"/>
      <c r="E182" s="44"/>
      <c r="F182" s="44"/>
      <c r="G182" s="44"/>
      <c r="H182" s="45"/>
      <c r="I182" s="44"/>
      <c r="J182" s="44"/>
      <c r="K182" s="16"/>
      <c r="L182" s="17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2:21" ht="20.25">
      <c r="B183" s="45"/>
      <c r="C183" s="44"/>
      <c r="D183" s="44"/>
      <c r="E183" s="44"/>
      <c r="F183" s="44"/>
      <c r="G183" s="44"/>
      <c r="H183" s="45"/>
      <c r="I183" s="44"/>
      <c r="J183" s="44"/>
      <c r="K183" s="16"/>
      <c r="L183" s="17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2:21" ht="20.25">
      <c r="B184" s="45"/>
      <c r="C184" s="44"/>
      <c r="D184" s="44"/>
      <c r="E184" s="44"/>
      <c r="F184" s="44"/>
      <c r="G184" s="44"/>
      <c r="H184" s="45"/>
      <c r="I184" s="44"/>
      <c r="J184" s="44"/>
      <c r="K184" s="16"/>
      <c r="L184" s="17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2:21" ht="20.25">
      <c r="B185" s="45"/>
      <c r="C185" s="44"/>
      <c r="D185" s="44"/>
      <c r="E185" s="44"/>
      <c r="F185" s="44"/>
      <c r="G185" s="44"/>
      <c r="H185" s="45"/>
      <c r="I185" s="44"/>
      <c r="J185" s="44"/>
      <c r="K185" s="16"/>
      <c r="L185" s="17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2:21" ht="20.25">
      <c r="B186" s="45"/>
      <c r="C186" s="44"/>
      <c r="D186" s="44"/>
      <c r="E186" s="44"/>
      <c r="F186" s="44"/>
      <c r="G186" s="44"/>
      <c r="H186" s="45"/>
      <c r="I186" s="44"/>
      <c r="J186" s="44"/>
      <c r="K186" s="16"/>
      <c r="L186" s="17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2:21" ht="20.25">
      <c r="B187" s="45"/>
      <c r="C187" s="44"/>
      <c r="D187" s="44"/>
      <c r="E187" s="44"/>
      <c r="F187" s="44"/>
      <c r="G187" s="44"/>
      <c r="H187" s="45"/>
      <c r="I187" s="44"/>
      <c r="J187" s="44"/>
      <c r="K187" s="16"/>
      <c r="L187" s="17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2:21" ht="20.25">
      <c r="B188" s="45"/>
      <c r="C188" s="44"/>
      <c r="D188" s="44"/>
      <c r="E188" s="44"/>
      <c r="F188" s="44"/>
      <c r="G188" s="44"/>
      <c r="H188" s="45"/>
      <c r="I188" s="44"/>
      <c r="J188" s="44"/>
      <c r="K188" s="16"/>
      <c r="L188" s="17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2:21" ht="20.25">
      <c r="B189" s="45"/>
      <c r="C189" s="44"/>
      <c r="D189" s="44"/>
      <c r="E189" s="44"/>
      <c r="F189" s="44"/>
      <c r="G189" s="44"/>
      <c r="H189" s="45"/>
      <c r="I189" s="44"/>
      <c r="J189" s="44"/>
      <c r="K189" s="16"/>
      <c r="L189" s="17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2:21" ht="20.25">
      <c r="B190" s="45"/>
      <c r="C190" s="44"/>
      <c r="D190" s="44"/>
      <c r="E190" s="44"/>
      <c r="F190" s="44"/>
      <c r="G190" s="44"/>
      <c r="H190" s="45"/>
      <c r="I190" s="44"/>
      <c r="J190" s="44"/>
      <c r="K190" s="16"/>
      <c r="L190" s="17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2:21" ht="20.25">
      <c r="B191" s="45"/>
      <c r="C191" s="44"/>
      <c r="D191" s="44"/>
      <c r="E191" s="44"/>
      <c r="F191" s="44"/>
      <c r="G191" s="44"/>
      <c r="H191" s="45"/>
      <c r="I191" s="44"/>
      <c r="J191" s="44"/>
      <c r="K191" s="16"/>
      <c r="L191" s="17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2:21" ht="20.25">
      <c r="B192" s="45"/>
      <c r="C192" s="44"/>
      <c r="D192" s="44"/>
      <c r="E192" s="44"/>
      <c r="F192" s="44"/>
      <c r="G192" s="44"/>
      <c r="H192" s="45"/>
      <c r="I192" s="44"/>
      <c r="J192" s="44"/>
      <c r="K192" s="16"/>
      <c r="L192" s="17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2:21" ht="20.25">
      <c r="B193" s="45"/>
      <c r="C193" s="44"/>
      <c r="D193" s="44"/>
      <c r="E193" s="44"/>
      <c r="F193" s="44"/>
      <c r="G193" s="44"/>
      <c r="H193" s="45"/>
      <c r="I193" s="44"/>
      <c r="J193" s="44"/>
      <c r="K193" s="16"/>
      <c r="L193" s="17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2:21" ht="20.25">
      <c r="B194" s="45"/>
      <c r="C194" s="44"/>
      <c r="D194" s="44"/>
      <c r="E194" s="44"/>
      <c r="F194" s="44"/>
      <c r="G194" s="44"/>
      <c r="H194" s="45"/>
      <c r="I194" s="44"/>
      <c r="J194" s="44"/>
      <c r="K194" s="16"/>
      <c r="L194" s="17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2:21" ht="20.25">
      <c r="B195" s="45"/>
      <c r="C195" s="44"/>
      <c r="D195" s="44"/>
      <c r="E195" s="44"/>
      <c r="F195" s="44"/>
      <c r="G195" s="44"/>
      <c r="H195" s="45"/>
      <c r="I195" s="44"/>
      <c r="J195" s="44"/>
      <c r="K195" s="16"/>
      <c r="L195" s="17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2:21" ht="20.25">
      <c r="B196" s="45"/>
      <c r="C196" s="44"/>
      <c r="D196" s="44"/>
      <c r="E196" s="44"/>
      <c r="F196" s="44"/>
      <c r="G196" s="44"/>
      <c r="H196" s="45"/>
      <c r="I196" s="44"/>
      <c r="J196" s="44"/>
      <c r="K196" s="16"/>
      <c r="L196" s="17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2:21" ht="20.25">
      <c r="B197" s="45"/>
      <c r="C197" s="44"/>
      <c r="D197" s="44"/>
      <c r="E197" s="44"/>
      <c r="F197" s="44"/>
      <c r="G197" s="44"/>
      <c r="H197" s="45"/>
      <c r="I197" s="44"/>
      <c r="J197" s="44"/>
      <c r="K197" s="16"/>
      <c r="L197" s="17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2:21" ht="20.25">
      <c r="B198" s="45"/>
      <c r="C198" s="44"/>
      <c r="D198" s="44"/>
      <c r="E198" s="44"/>
      <c r="F198" s="44"/>
      <c r="G198" s="44"/>
      <c r="H198" s="45"/>
      <c r="I198" s="44"/>
      <c r="J198" s="44"/>
      <c r="K198" s="16"/>
      <c r="L198" s="17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2:21" ht="20.25">
      <c r="B199" s="45"/>
      <c r="C199" s="44"/>
      <c r="D199" s="44"/>
      <c r="E199" s="44"/>
      <c r="F199" s="44"/>
      <c r="G199" s="44"/>
      <c r="H199" s="45"/>
      <c r="I199" s="44"/>
      <c r="J199" s="44"/>
      <c r="K199" s="16"/>
      <c r="L199" s="17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2:21" ht="20.25">
      <c r="B200" s="45"/>
      <c r="C200" s="44"/>
      <c r="D200" s="44"/>
      <c r="E200" s="44"/>
      <c r="F200" s="44"/>
      <c r="G200" s="44"/>
      <c r="H200" s="45"/>
      <c r="I200" s="44"/>
      <c r="J200" s="44"/>
      <c r="K200" s="16"/>
      <c r="L200" s="17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2:21" ht="20.25">
      <c r="B201" s="45"/>
      <c r="C201" s="44"/>
      <c r="D201" s="44"/>
      <c r="E201" s="44"/>
      <c r="F201" s="44"/>
      <c r="G201" s="44"/>
      <c r="H201" s="45"/>
      <c r="I201" s="44"/>
      <c r="J201" s="44"/>
      <c r="K201" s="16"/>
      <c r="L201" s="17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2:21" ht="20.25">
      <c r="B202" s="45"/>
      <c r="C202" s="44"/>
      <c r="D202" s="44"/>
      <c r="E202" s="44"/>
      <c r="F202" s="44"/>
      <c r="G202" s="44"/>
      <c r="H202" s="45"/>
      <c r="I202" s="44"/>
      <c r="J202" s="44"/>
      <c r="K202" s="16"/>
      <c r="L202" s="17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2:21" ht="20.25">
      <c r="B203" s="45"/>
      <c r="C203" s="44"/>
      <c r="D203" s="44"/>
      <c r="E203" s="44"/>
      <c r="F203" s="44"/>
      <c r="G203" s="44"/>
      <c r="H203" s="45"/>
      <c r="I203" s="44"/>
      <c r="J203" s="44"/>
      <c r="K203" s="16"/>
      <c r="L203" s="17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2:21" ht="20.25">
      <c r="B204" s="45"/>
      <c r="C204" s="44"/>
      <c r="D204" s="44"/>
      <c r="E204" s="44"/>
      <c r="F204" s="44"/>
      <c r="G204" s="44"/>
      <c r="H204" s="45"/>
      <c r="I204" s="44"/>
      <c r="J204" s="44"/>
      <c r="K204" s="16"/>
      <c r="L204" s="17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2:21" ht="20.25">
      <c r="B205" s="45"/>
      <c r="C205" s="44"/>
      <c r="D205" s="44"/>
      <c r="E205" s="44"/>
      <c r="F205" s="44"/>
      <c r="G205" s="44"/>
      <c r="H205" s="45"/>
      <c r="I205" s="44"/>
      <c r="J205" s="44"/>
      <c r="K205" s="16"/>
      <c r="L205" s="17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2:21" ht="20.25">
      <c r="B206" s="45"/>
      <c r="C206" s="44"/>
      <c r="D206" s="44"/>
      <c r="E206" s="44"/>
      <c r="F206" s="44"/>
      <c r="G206" s="44"/>
      <c r="H206" s="45"/>
      <c r="I206" s="44"/>
      <c r="J206" s="44"/>
      <c r="K206" s="16"/>
      <c r="L206" s="17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2:21" ht="20.25">
      <c r="B207" s="45"/>
      <c r="C207" s="44"/>
      <c r="D207" s="44"/>
      <c r="E207" s="44"/>
      <c r="F207" s="44"/>
      <c r="G207" s="44"/>
      <c r="H207" s="45"/>
      <c r="I207" s="44"/>
      <c r="J207" s="44"/>
      <c r="K207" s="16"/>
      <c r="L207" s="17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2:21" ht="20.25">
      <c r="B208" s="45"/>
      <c r="C208" s="44"/>
      <c r="D208" s="44"/>
      <c r="E208" s="44"/>
      <c r="F208" s="44"/>
      <c r="G208" s="44"/>
      <c r="H208" s="45"/>
      <c r="I208" s="44"/>
      <c r="J208" s="44"/>
      <c r="K208" s="16"/>
      <c r="L208" s="17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2:21" ht="20.25">
      <c r="B209" s="45"/>
      <c r="C209" s="44"/>
      <c r="D209" s="44"/>
      <c r="E209" s="44"/>
      <c r="F209" s="44"/>
      <c r="G209" s="44"/>
      <c r="H209" s="45"/>
      <c r="I209" s="44"/>
      <c r="J209" s="44"/>
      <c r="K209" s="16"/>
      <c r="L209" s="17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2:21" ht="20.25">
      <c r="B210" s="45"/>
      <c r="C210" s="44"/>
      <c r="D210" s="44"/>
      <c r="E210" s="44"/>
      <c r="F210" s="44"/>
      <c r="G210" s="44"/>
      <c r="H210" s="45"/>
      <c r="I210" s="44"/>
      <c r="J210" s="44"/>
      <c r="K210" s="16"/>
      <c r="L210" s="17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2:21" ht="20.25">
      <c r="B211" s="45"/>
      <c r="C211" s="44"/>
      <c r="D211" s="44"/>
      <c r="E211" s="44"/>
      <c r="F211" s="44"/>
      <c r="G211" s="44"/>
      <c r="H211" s="45"/>
      <c r="I211" s="44"/>
      <c r="J211" s="44"/>
      <c r="K211" s="16"/>
      <c r="L211" s="17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2:21" ht="20.25">
      <c r="B212" s="45"/>
      <c r="C212" s="44"/>
      <c r="D212" s="44"/>
      <c r="E212" s="44"/>
      <c r="F212" s="44"/>
      <c r="G212" s="44"/>
      <c r="H212" s="45"/>
      <c r="I212" s="44"/>
      <c r="J212" s="44"/>
      <c r="K212" s="16"/>
      <c r="L212" s="17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2:21" ht="20.25">
      <c r="B213" s="45"/>
      <c r="C213" s="44"/>
      <c r="D213" s="44"/>
      <c r="E213" s="44"/>
      <c r="F213" s="44"/>
      <c r="G213" s="44"/>
      <c r="H213" s="45"/>
      <c r="I213" s="44"/>
      <c r="J213" s="44"/>
      <c r="K213" s="16"/>
      <c r="L213" s="17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2:21" ht="20.25">
      <c r="B214" s="45"/>
      <c r="C214" s="44"/>
      <c r="D214" s="44"/>
      <c r="E214" s="44"/>
      <c r="F214" s="44"/>
      <c r="G214" s="44"/>
      <c r="H214" s="45"/>
      <c r="I214" s="44"/>
      <c r="J214" s="44"/>
      <c r="K214" s="16"/>
      <c r="L214" s="17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2:21" ht="20.25">
      <c r="B215" s="45"/>
      <c r="C215" s="44"/>
      <c r="D215" s="44"/>
      <c r="E215" s="44"/>
      <c r="F215" s="44"/>
      <c r="G215" s="44"/>
      <c r="H215" s="45"/>
      <c r="I215" s="44"/>
      <c r="J215" s="44"/>
      <c r="K215" s="16"/>
      <c r="L215" s="17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2:21" ht="20.25">
      <c r="B216" s="45"/>
      <c r="C216" s="44"/>
      <c r="D216" s="44"/>
      <c r="E216" s="44"/>
      <c r="F216" s="44"/>
      <c r="G216" s="44"/>
      <c r="H216" s="45"/>
      <c r="I216" s="44"/>
      <c r="J216" s="44"/>
      <c r="K216" s="16"/>
      <c r="L216" s="17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2:21" ht="20.25">
      <c r="B217" s="45"/>
      <c r="C217" s="44"/>
      <c r="D217" s="44"/>
      <c r="E217" s="44"/>
      <c r="F217" s="44"/>
      <c r="G217" s="44"/>
      <c r="H217" s="45"/>
      <c r="I217" s="44"/>
      <c r="J217" s="44"/>
      <c r="K217" s="16"/>
      <c r="L217" s="17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2:21" ht="20.25">
      <c r="B218" s="45"/>
      <c r="C218" s="44"/>
      <c r="D218" s="44"/>
      <c r="E218" s="44"/>
      <c r="F218" s="44"/>
      <c r="G218" s="44"/>
      <c r="H218" s="45"/>
      <c r="I218" s="44"/>
      <c r="J218" s="44"/>
      <c r="K218" s="16"/>
      <c r="L218" s="17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2:21" ht="20.25">
      <c r="B219" s="45"/>
      <c r="C219" s="44"/>
      <c r="D219" s="44"/>
      <c r="E219" s="44"/>
      <c r="F219" s="44"/>
      <c r="G219" s="44"/>
      <c r="H219" s="45"/>
      <c r="I219" s="44"/>
      <c r="J219" s="44"/>
      <c r="K219" s="16"/>
      <c r="L219" s="17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2:21" ht="20.25">
      <c r="B220" s="45"/>
      <c r="C220" s="44"/>
      <c r="D220" s="44"/>
      <c r="E220" s="44"/>
      <c r="F220" s="44"/>
      <c r="G220" s="44"/>
      <c r="H220" s="45"/>
      <c r="I220" s="44"/>
      <c r="J220" s="44"/>
      <c r="K220" s="16"/>
      <c r="L220" s="17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2:21" ht="20.25">
      <c r="B221" s="45"/>
      <c r="C221" s="44"/>
      <c r="D221" s="44"/>
      <c r="E221" s="44"/>
      <c r="F221" s="44"/>
      <c r="G221" s="44"/>
      <c r="H221" s="45"/>
      <c r="I221" s="44"/>
      <c r="J221" s="44"/>
      <c r="K221" s="16"/>
      <c r="L221" s="17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2:21" ht="20.25">
      <c r="B222" s="45"/>
      <c r="C222" s="44"/>
      <c r="D222" s="44"/>
      <c r="E222" s="44"/>
      <c r="F222" s="44"/>
      <c r="G222" s="44"/>
      <c r="H222" s="45"/>
      <c r="I222" s="44"/>
      <c r="J222" s="44"/>
      <c r="K222" s="16"/>
      <c r="L222" s="17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2:21" ht="20.25">
      <c r="B223" s="45"/>
      <c r="C223" s="44"/>
      <c r="D223" s="44"/>
      <c r="E223" s="44"/>
      <c r="F223" s="44"/>
      <c r="G223" s="44"/>
      <c r="H223" s="45"/>
      <c r="I223" s="44"/>
      <c r="J223" s="44"/>
      <c r="K223" s="16"/>
      <c r="L223" s="17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2:21" ht="20.25">
      <c r="B224" s="45"/>
      <c r="C224" s="44"/>
      <c r="D224" s="44"/>
      <c r="E224" s="44"/>
      <c r="F224" s="44"/>
      <c r="G224" s="44"/>
      <c r="H224" s="45"/>
      <c r="I224" s="44"/>
      <c r="J224" s="44"/>
      <c r="K224" s="16"/>
      <c r="L224" s="17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2:21" ht="20.25">
      <c r="B225" s="45"/>
      <c r="C225" s="44"/>
      <c r="D225" s="44"/>
      <c r="E225" s="44"/>
      <c r="F225" s="44"/>
      <c r="G225" s="44"/>
      <c r="H225" s="45"/>
      <c r="I225" s="44"/>
      <c r="J225" s="44"/>
      <c r="K225" s="16"/>
      <c r="L225" s="17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2:21" ht="20.25">
      <c r="B226" s="45"/>
      <c r="C226" s="44"/>
      <c r="D226" s="44"/>
      <c r="E226" s="44"/>
      <c r="F226" s="44"/>
      <c r="G226" s="44"/>
      <c r="H226" s="45"/>
      <c r="I226" s="44"/>
      <c r="J226" s="44"/>
      <c r="K226" s="16"/>
      <c r="L226" s="17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2:21" ht="20.25">
      <c r="B227" s="45"/>
      <c r="C227" s="44"/>
      <c r="D227" s="44"/>
      <c r="E227" s="44"/>
      <c r="F227" s="44"/>
      <c r="G227" s="44"/>
      <c r="H227" s="45"/>
      <c r="I227" s="44"/>
      <c r="J227" s="44"/>
      <c r="K227" s="16"/>
      <c r="L227" s="17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2:21" ht="20.25">
      <c r="B228" s="45"/>
      <c r="C228" s="44"/>
      <c r="D228" s="44"/>
      <c r="E228" s="44"/>
      <c r="F228" s="44"/>
      <c r="G228" s="44"/>
      <c r="H228" s="45"/>
      <c r="I228" s="44"/>
      <c r="J228" s="44"/>
      <c r="K228" s="16"/>
      <c r="L228" s="17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2:21" ht="20.25">
      <c r="B229" s="45"/>
      <c r="C229" s="44"/>
      <c r="D229" s="44"/>
      <c r="E229" s="44"/>
      <c r="F229" s="44"/>
      <c r="G229" s="44"/>
      <c r="H229" s="45"/>
      <c r="I229" s="44"/>
      <c r="J229" s="44"/>
      <c r="K229" s="16"/>
      <c r="L229" s="17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2:21" ht="20.25">
      <c r="B230" s="45"/>
      <c r="C230" s="44"/>
      <c r="D230" s="44"/>
      <c r="E230" s="44"/>
      <c r="F230" s="44"/>
      <c r="G230" s="44"/>
      <c r="H230" s="45"/>
      <c r="I230" s="44"/>
      <c r="J230" s="44"/>
      <c r="K230" s="16"/>
      <c r="L230" s="17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2:21" ht="20.25">
      <c r="B231" s="45"/>
      <c r="C231" s="44"/>
      <c r="D231" s="44"/>
      <c r="E231" s="44"/>
      <c r="F231" s="44"/>
      <c r="G231" s="44"/>
      <c r="H231" s="45"/>
      <c r="I231" s="44"/>
      <c r="J231" s="44"/>
      <c r="K231" s="16"/>
      <c r="L231" s="17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2:21" ht="20.25">
      <c r="B232" s="45"/>
      <c r="C232" s="44"/>
      <c r="D232" s="44"/>
      <c r="E232" s="44"/>
      <c r="F232" s="44"/>
      <c r="G232" s="44"/>
      <c r="H232" s="45"/>
      <c r="I232" s="44"/>
      <c r="J232" s="44"/>
      <c r="K232" s="16"/>
      <c r="L232" s="17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2:21" ht="20.25">
      <c r="B233" s="45"/>
      <c r="C233" s="44"/>
      <c r="D233" s="44"/>
      <c r="E233" s="44"/>
      <c r="F233" s="44"/>
      <c r="G233" s="44"/>
      <c r="H233" s="45"/>
      <c r="I233" s="44"/>
      <c r="J233" s="44"/>
      <c r="K233" s="16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2:21" ht="20.25">
      <c r="B234" s="45"/>
      <c r="C234" s="44"/>
      <c r="D234" s="44"/>
      <c r="E234" s="44"/>
      <c r="F234" s="44"/>
      <c r="G234" s="44"/>
      <c r="H234" s="45"/>
      <c r="I234" s="44"/>
      <c r="J234" s="44"/>
      <c r="K234" s="16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2:21" ht="20.25">
      <c r="B235" s="45"/>
      <c r="C235" s="44"/>
      <c r="D235" s="44"/>
      <c r="E235" s="44"/>
      <c r="F235" s="44"/>
      <c r="G235" s="44"/>
      <c r="H235" s="45"/>
      <c r="I235" s="44"/>
      <c r="J235" s="44"/>
      <c r="K235" s="16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2:21" ht="20.25">
      <c r="B236" s="45"/>
      <c r="C236" s="44"/>
      <c r="D236" s="44"/>
      <c r="E236" s="44"/>
      <c r="F236" s="44"/>
      <c r="G236" s="44"/>
      <c r="H236" s="45"/>
      <c r="I236" s="44"/>
      <c r="J236" s="44"/>
      <c r="K236" s="16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2:21" ht="20.25">
      <c r="B237" s="45"/>
      <c r="C237" s="44"/>
      <c r="D237" s="44"/>
      <c r="E237" s="44"/>
      <c r="F237" s="44"/>
      <c r="G237" s="44"/>
      <c r="H237" s="45"/>
      <c r="I237" s="44"/>
      <c r="J237" s="44"/>
      <c r="K237" s="16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2:21" ht="20.25">
      <c r="B238" s="45"/>
      <c r="C238" s="44"/>
      <c r="D238" s="44"/>
      <c r="E238" s="44"/>
      <c r="F238" s="44"/>
      <c r="G238" s="44"/>
      <c r="H238" s="45"/>
      <c r="I238" s="44"/>
      <c r="J238" s="44"/>
      <c r="K238" s="16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2:21" ht="20.25">
      <c r="B239" s="45"/>
      <c r="C239" s="44"/>
      <c r="D239" s="44"/>
      <c r="E239" s="44"/>
      <c r="F239" s="44"/>
      <c r="G239" s="44"/>
      <c r="H239" s="45"/>
      <c r="I239" s="44"/>
      <c r="J239" s="44"/>
      <c r="K239" s="16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2:21" ht="20.25">
      <c r="B240" s="45"/>
      <c r="C240" s="44"/>
      <c r="D240" s="44"/>
      <c r="E240" s="44"/>
      <c r="F240" s="44"/>
      <c r="G240" s="44"/>
      <c r="H240" s="45"/>
      <c r="I240" s="44"/>
      <c r="J240" s="44"/>
      <c r="K240" s="16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2:21" ht="20.25">
      <c r="B241" s="45"/>
      <c r="C241" s="44"/>
      <c r="D241" s="44"/>
      <c r="E241" s="44"/>
      <c r="F241" s="44"/>
      <c r="G241" s="44"/>
      <c r="H241" s="45"/>
      <c r="I241" s="44"/>
      <c r="J241" s="44"/>
      <c r="K241" s="16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2:21" ht="20.25">
      <c r="B242" s="45"/>
      <c r="C242" s="44"/>
      <c r="D242" s="44"/>
      <c r="E242" s="44"/>
      <c r="F242" s="44"/>
      <c r="G242" s="44"/>
      <c r="H242" s="45"/>
      <c r="I242" s="44"/>
      <c r="J242" s="44"/>
      <c r="K242" s="16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2:21" ht="20.25">
      <c r="B243" s="45"/>
      <c r="C243" s="44"/>
      <c r="D243" s="44"/>
      <c r="E243" s="44"/>
      <c r="F243" s="44"/>
      <c r="G243" s="44"/>
      <c r="H243" s="45"/>
      <c r="I243" s="44"/>
      <c r="J243" s="44"/>
      <c r="K243" s="16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2:21" ht="20.25">
      <c r="B244" s="45"/>
      <c r="C244" s="44"/>
      <c r="D244" s="44"/>
      <c r="E244" s="44"/>
      <c r="F244" s="44"/>
      <c r="G244" s="44"/>
      <c r="H244" s="45"/>
      <c r="I244" s="44"/>
      <c r="J244" s="44"/>
      <c r="K244" s="16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2:21" ht="20.25">
      <c r="B245" s="45"/>
      <c r="C245" s="44"/>
      <c r="D245" s="44"/>
      <c r="E245" s="44"/>
      <c r="F245" s="44"/>
      <c r="G245" s="44"/>
      <c r="H245" s="45"/>
      <c r="I245" s="44"/>
      <c r="J245" s="44"/>
      <c r="K245" s="16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2:21" ht="20.25">
      <c r="B246" s="45"/>
      <c r="C246" s="44"/>
      <c r="D246" s="44"/>
      <c r="E246" s="44"/>
      <c r="F246" s="44"/>
      <c r="G246" s="44"/>
      <c r="H246" s="45"/>
      <c r="I246" s="44"/>
      <c r="J246" s="44"/>
      <c r="K246" s="16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2:21" ht="20.25">
      <c r="B247" s="45"/>
      <c r="C247" s="44"/>
      <c r="D247" s="44"/>
      <c r="E247" s="44"/>
      <c r="F247" s="44"/>
      <c r="G247" s="44"/>
      <c r="H247" s="45"/>
      <c r="I247" s="44"/>
      <c r="J247" s="44"/>
      <c r="K247" s="16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2:21" ht="20.25">
      <c r="B248" s="45"/>
      <c r="C248" s="44"/>
      <c r="D248" s="44"/>
      <c r="E248" s="44"/>
      <c r="F248" s="44"/>
      <c r="G248" s="44"/>
      <c r="H248" s="45"/>
      <c r="I248" s="44"/>
      <c r="J248" s="44"/>
      <c r="K248" s="16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2:21" ht="20.25">
      <c r="B249" s="45"/>
      <c r="C249" s="44"/>
      <c r="D249" s="44"/>
      <c r="E249" s="44"/>
      <c r="F249" s="44"/>
      <c r="G249" s="44"/>
      <c r="H249" s="45"/>
      <c r="I249" s="44"/>
      <c r="J249" s="44"/>
      <c r="K249" s="16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2:21" ht="20.25">
      <c r="B250" s="45"/>
      <c r="C250" s="44"/>
      <c r="D250" s="44"/>
      <c r="E250" s="44"/>
      <c r="F250" s="44"/>
      <c r="G250" s="44"/>
      <c r="H250" s="45"/>
      <c r="I250" s="44"/>
      <c r="J250" s="44"/>
      <c r="K250" s="16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2:21" ht="20.25">
      <c r="B251" s="45"/>
      <c r="C251" s="44"/>
      <c r="D251" s="44"/>
      <c r="E251" s="44"/>
      <c r="F251" s="44"/>
      <c r="G251" s="44"/>
      <c r="H251" s="45"/>
      <c r="I251" s="44"/>
      <c r="J251" s="44"/>
      <c r="K251" s="16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2:21" ht="20.25">
      <c r="B252" s="45"/>
      <c r="C252" s="44"/>
      <c r="D252" s="44"/>
      <c r="E252" s="44"/>
      <c r="F252" s="44"/>
      <c r="G252" s="44"/>
      <c r="H252" s="45"/>
      <c r="I252" s="44"/>
      <c r="J252" s="44"/>
      <c r="K252" s="16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2:21" ht="20.25">
      <c r="B253" s="45"/>
      <c r="C253" s="44"/>
      <c r="D253" s="44"/>
      <c r="E253" s="44"/>
      <c r="F253" s="44"/>
      <c r="G253" s="44"/>
      <c r="H253" s="45"/>
      <c r="I253" s="44"/>
      <c r="J253" s="44"/>
      <c r="K253" s="16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2:21" ht="20.25">
      <c r="B254" s="45"/>
      <c r="C254" s="44"/>
      <c r="D254" s="44"/>
      <c r="E254" s="44"/>
      <c r="F254" s="44"/>
      <c r="G254" s="44"/>
      <c r="H254" s="45"/>
      <c r="I254" s="44"/>
      <c r="J254" s="44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2:21" ht="20.25">
      <c r="B255" s="45"/>
      <c r="C255" s="44"/>
      <c r="D255" s="44"/>
      <c r="E255" s="44"/>
      <c r="F255" s="44"/>
      <c r="G255" s="44"/>
      <c r="H255" s="45"/>
      <c r="I255" s="44"/>
      <c r="J255" s="44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2:21" ht="20.25">
      <c r="B256" s="45"/>
      <c r="C256" s="44"/>
      <c r="D256" s="44"/>
      <c r="E256" s="44"/>
      <c r="F256" s="44"/>
      <c r="G256" s="44"/>
      <c r="H256" s="45"/>
      <c r="I256" s="44"/>
      <c r="J256" s="44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2:21" ht="20.25">
      <c r="B257" s="45"/>
      <c r="C257" s="44"/>
      <c r="D257" s="44"/>
      <c r="E257" s="44"/>
      <c r="F257" s="44"/>
      <c r="G257" s="44"/>
      <c r="H257" s="45"/>
      <c r="I257" s="44"/>
      <c r="J257" s="44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2:21" ht="20.25">
      <c r="B258" s="45"/>
      <c r="C258" s="44"/>
      <c r="D258" s="44"/>
      <c r="E258" s="44"/>
      <c r="F258" s="44"/>
      <c r="G258" s="44"/>
      <c r="H258" s="45"/>
      <c r="I258" s="44"/>
      <c r="J258" s="44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2:21" ht="20.25">
      <c r="B259" s="45"/>
      <c r="C259" s="44"/>
      <c r="D259" s="44"/>
      <c r="E259" s="44"/>
      <c r="F259" s="44"/>
      <c r="G259" s="44"/>
      <c r="H259" s="45"/>
      <c r="I259" s="44"/>
      <c r="J259" s="44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2:21" ht="20.25">
      <c r="B260" s="45"/>
      <c r="C260" s="44"/>
      <c r="D260" s="44"/>
      <c r="E260" s="44"/>
      <c r="F260" s="44"/>
      <c r="G260" s="44"/>
      <c r="H260" s="45"/>
      <c r="I260" s="44"/>
      <c r="J260" s="44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2:21" ht="20.25">
      <c r="B261" s="45"/>
      <c r="C261" s="44"/>
      <c r="D261" s="44"/>
      <c r="E261" s="44"/>
      <c r="F261" s="44"/>
      <c r="G261" s="44"/>
      <c r="H261" s="45"/>
      <c r="I261" s="44"/>
      <c r="J261" s="44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2:21" ht="20.25">
      <c r="B262" s="45"/>
      <c r="C262" s="44"/>
      <c r="D262" s="44"/>
      <c r="E262" s="44"/>
      <c r="F262" s="44"/>
      <c r="G262" s="44"/>
      <c r="H262" s="45"/>
      <c r="I262" s="44"/>
      <c r="J262" s="44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2:21" ht="20.25">
      <c r="B263" s="45"/>
      <c r="C263" s="44"/>
      <c r="D263" s="44"/>
      <c r="E263" s="44"/>
      <c r="F263" s="44"/>
      <c r="G263" s="44"/>
      <c r="H263" s="45"/>
      <c r="I263" s="44"/>
      <c r="J263" s="44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2:21" ht="20.25">
      <c r="B264" s="45"/>
      <c r="C264" s="44"/>
      <c r="D264" s="44"/>
      <c r="E264" s="44"/>
      <c r="F264" s="44"/>
      <c r="G264" s="44"/>
      <c r="H264" s="45"/>
      <c r="I264" s="44"/>
      <c r="J264" s="44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2:21" ht="20.25">
      <c r="B265" s="45"/>
      <c r="C265" s="44"/>
      <c r="D265" s="44"/>
      <c r="E265" s="44"/>
      <c r="F265" s="44"/>
      <c r="G265" s="44"/>
      <c r="H265" s="45"/>
      <c r="I265" s="44"/>
      <c r="J265" s="44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2:21" ht="20.25">
      <c r="B266" s="45"/>
      <c r="C266" s="44"/>
      <c r="D266" s="44"/>
      <c r="E266" s="44"/>
      <c r="F266" s="44"/>
      <c r="G266" s="44"/>
      <c r="H266" s="45"/>
      <c r="I266" s="44"/>
      <c r="J266" s="44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2:21" ht="20.25">
      <c r="B267" s="45"/>
      <c r="C267" s="44"/>
      <c r="D267" s="44"/>
      <c r="E267" s="44"/>
      <c r="F267" s="44"/>
      <c r="G267" s="44"/>
      <c r="H267" s="45"/>
      <c r="I267" s="44"/>
      <c r="J267" s="44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2:21" ht="20.25">
      <c r="B268" s="45"/>
      <c r="C268" s="44"/>
      <c r="D268" s="44"/>
      <c r="E268" s="44"/>
      <c r="F268" s="44"/>
      <c r="G268" s="44"/>
      <c r="H268" s="45"/>
      <c r="I268" s="44"/>
      <c r="J268" s="44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2:21" ht="20.25">
      <c r="B269" s="45"/>
      <c r="C269" s="44"/>
      <c r="D269" s="44"/>
      <c r="E269" s="44"/>
      <c r="F269" s="44"/>
      <c r="G269" s="44"/>
      <c r="H269" s="45"/>
      <c r="I269" s="44"/>
      <c r="J269" s="44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2:21" ht="20.25">
      <c r="B270" s="45"/>
      <c r="C270" s="44"/>
      <c r="D270" s="44"/>
      <c r="E270" s="44"/>
      <c r="F270" s="44"/>
      <c r="G270" s="44"/>
      <c r="H270" s="45"/>
      <c r="I270" s="44"/>
      <c r="J270" s="44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2:21" ht="20.25">
      <c r="B271" s="45"/>
      <c r="C271" s="44"/>
      <c r="D271" s="44"/>
      <c r="E271" s="44"/>
      <c r="F271" s="44"/>
      <c r="G271" s="44"/>
      <c r="H271" s="45"/>
      <c r="I271" s="44"/>
      <c r="J271" s="44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2:21" ht="20.25">
      <c r="B272" s="45"/>
      <c r="C272" s="44"/>
      <c r="D272" s="44"/>
      <c r="E272" s="44"/>
      <c r="F272" s="44"/>
      <c r="G272" s="44"/>
      <c r="H272" s="45"/>
      <c r="I272" s="44"/>
      <c r="J272" s="44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2:21" ht="20.25">
      <c r="B273" s="45"/>
      <c r="C273" s="44"/>
      <c r="D273" s="44"/>
      <c r="E273" s="44"/>
      <c r="F273" s="44"/>
      <c r="G273" s="44"/>
      <c r="H273" s="45"/>
      <c r="I273" s="44"/>
      <c r="J273" s="44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2:21" ht="20.25">
      <c r="B274" s="45"/>
      <c r="C274" s="44"/>
      <c r="D274" s="44"/>
      <c r="E274" s="44"/>
      <c r="F274" s="44"/>
      <c r="G274" s="44"/>
      <c r="H274" s="45"/>
      <c r="I274" s="44"/>
      <c r="J274" s="44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2:21" ht="20.25">
      <c r="B275" s="45"/>
      <c r="C275" s="44"/>
      <c r="D275" s="44"/>
      <c r="E275" s="44"/>
      <c r="F275" s="44"/>
      <c r="G275" s="44"/>
      <c r="H275" s="45"/>
      <c r="I275" s="44"/>
      <c r="J275" s="44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2:21" ht="20.25">
      <c r="B276" s="45"/>
      <c r="C276" s="44"/>
      <c r="D276" s="44"/>
      <c r="E276" s="44"/>
      <c r="F276" s="44"/>
      <c r="G276" s="44"/>
      <c r="H276" s="45"/>
      <c r="I276" s="44"/>
      <c r="J276" s="44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2:21" ht="20.25">
      <c r="B277" s="45"/>
      <c r="C277" s="44"/>
      <c r="D277" s="44"/>
      <c r="E277" s="44"/>
      <c r="F277" s="44"/>
      <c r="G277" s="44"/>
      <c r="H277" s="45"/>
      <c r="I277" s="44"/>
      <c r="J277" s="44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2:21" ht="20.25">
      <c r="B278" s="45"/>
      <c r="C278" s="44"/>
      <c r="D278" s="44"/>
      <c r="E278" s="44"/>
      <c r="F278" s="44"/>
      <c r="G278" s="44"/>
      <c r="H278" s="45"/>
      <c r="I278" s="44"/>
      <c r="J278" s="44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2:21" ht="20.25">
      <c r="B279" s="45"/>
      <c r="C279" s="44"/>
      <c r="D279" s="44"/>
      <c r="E279" s="44"/>
      <c r="F279" s="44"/>
      <c r="G279" s="44"/>
      <c r="H279" s="45"/>
      <c r="I279" s="44"/>
      <c r="J279" s="44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2:21" ht="20.25">
      <c r="B280" s="45"/>
      <c r="C280" s="44"/>
      <c r="D280" s="44"/>
      <c r="E280" s="44"/>
      <c r="F280" s="44"/>
      <c r="G280" s="44"/>
      <c r="H280" s="45"/>
      <c r="I280" s="44"/>
      <c r="J280" s="44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2:21" ht="20.25">
      <c r="B281" s="45"/>
      <c r="C281" s="44"/>
      <c r="D281" s="44"/>
      <c r="E281" s="44"/>
      <c r="F281" s="44"/>
      <c r="G281" s="44"/>
      <c r="H281" s="45"/>
      <c r="I281" s="44"/>
      <c r="J281" s="44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2:21" ht="20.25">
      <c r="B282" s="45"/>
      <c r="C282" s="44"/>
      <c r="D282" s="44"/>
      <c r="E282" s="44"/>
      <c r="F282" s="44"/>
      <c r="G282" s="44"/>
      <c r="H282" s="45"/>
      <c r="I282" s="44"/>
      <c r="J282" s="44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2:21" ht="20.25">
      <c r="B283" s="45"/>
      <c r="C283" s="44"/>
      <c r="D283" s="44"/>
      <c r="E283" s="44"/>
      <c r="F283" s="44"/>
      <c r="G283" s="44"/>
      <c r="H283" s="45"/>
      <c r="I283" s="44"/>
      <c r="J283" s="44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2:21" ht="20.25">
      <c r="B284" s="45"/>
      <c r="C284" s="44"/>
      <c r="D284" s="44"/>
      <c r="E284" s="44"/>
      <c r="F284" s="44"/>
      <c r="G284" s="44"/>
      <c r="H284" s="45"/>
      <c r="I284" s="44"/>
      <c r="J284" s="44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2:21" ht="20.25">
      <c r="B285" s="45"/>
      <c r="C285" s="44"/>
      <c r="D285" s="44"/>
      <c r="E285" s="44"/>
      <c r="F285" s="44"/>
      <c r="G285" s="44"/>
      <c r="H285" s="45"/>
      <c r="I285" s="44"/>
      <c r="J285" s="44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2:21" ht="20.25">
      <c r="B286" s="45"/>
      <c r="C286" s="44"/>
      <c r="D286" s="44"/>
      <c r="E286" s="44"/>
      <c r="F286" s="44"/>
      <c r="G286" s="44"/>
      <c r="H286" s="45"/>
      <c r="I286" s="44"/>
      <c r="J286" s="44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2:21" ht="20.25">
      <c r="B287" s="45"/>
      <c r="C287" s="44"/>
      <c r="D287" s="44"/>
      <c r="E287" s="44"/>
      <c r="F287" s="44"/>
      <c r="G287" s="44"/>
      <c r="H287" s="45"/>
      <c r="I287" s="44"/>
      <c r="J287" s="44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2:21" ht="20.25">
      <c r="B288" s="45"/>
      <c r="C288" s="44"/>
      <c r="D288" s="44"/>
      <c r="E288" s="44"/>
      <c r="F288" s="44"/>
      <c r="G288" s="44"/>
      <c r="H288" s="45"/>
      <c r="I288" s="44"/>
      <c r="J288" s="44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2:21" ht="20.25">
      <c r="B289" s="45"/>
      <c r="C289" s="44"/>
      <c r="D289" s="44"/>
      <c r="E289" s="44"/>
      <c r="F289" s="44"/>
      <c r="G289" s="44"/>
      <c r="H289" s="45"/>
      <c r="I289" s="44"/>
      <c r="J289" s="44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2:21" ht="20.25">
      <c r="B290" s="45"/>
      <c r="C290" s="44"/>
      <c r="D290" s="44"/>
      <c r="E290" s="44"/>
      <c r="F290" s="44"/>
      <c r="G290" s="44"/>
      <c r="H290" s="45"/>
      <c r="I290" s="44"/>
      <c r="J290" s="44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2:21" ht="20.25">
      <c r="B291" s="45"/>
      <c r="C291" s="44"/>
      <c r="D291" s="44"/>
      <c r="E291" s="44"/>
      <c r="F291" s="44"/>
      <c r="G291" s="44"/>
      <c r="H291" s="45"/>
      <c r="I291" s="44"/>
      <c r="J291" s="44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2:21" ht="20.25">
      <c r="B292" s="45"/>
      <c r="C292" s="44"/>
      <c r="D292" s="44"/>
      <c r="E292" s="44"/>
      <c r="F292" s="44"/>
      <c r="G292" s="44"/>
      <c r="H292" s="45"/>
      <c r="I292" s="44"/>
      <c r="J292" s="44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2:21" ht="20.25">
      <c r="B293" s="45"/>
      <c r="C293" s="44"/>
      <c r="D293" s="44"/>
      <c r="E293" s="44"/>
      <c r="F293" s="44"/>
      <c r="G293" s="44"/>
      <c r="H293" s="45"/>
      <c r="I293" s="44"/>
      <c r="J293" s="44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2:21" ht="20.25">
      <c r="B294" s="45"/>
      <c r="C294" s="44"/>
      <c r="D294" s="44"/>
      <c r="E294" s="44"/>
      <c r="F294" s="44"/>
      <c r="G294" s="44"/>
      <c r="H294" s="45"/>
      <c r="I294" s="44"/>
      <c r="J294" s="44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2:21" ht="20.25">
      <c r="B295" s="45"/>
      <c r="C295" s="44"/>
      <c r="D295" s="44"/>
      <c r="E295" s="44"/>
      <c r="F295" s="44"/>
      <c r="G295" s="44"/>
      <c r="H295" s="45"/>
      <c r="I295" s="44"/>
      <c r="J295" s="44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2:21" ht="20.25">
      <c r="B296" s="45"/>
      <c r="C296" s="44"/>
      <c r="D296" s="44"/>
      <c r="E296" s="44"/>
      <c r="F296" s="44"/>
      <c r="G296" s="44"/>
      <c r="H296" s="45"/>
      <c r="I296" s="44"/>
      <c r="J296" s="44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2:21" ht="20.25">
      <c r="B297" s="45"/>
      <c r="C297" s="44"/>
      <c r="D297" s="44"/>
      <c r="E297" s="44"/>
      <c r="F297" s="44"/>
      <c r="G297" s="44"/>
      <c r="H297" s="45"/>
      <c r="I297" s="44"/>
      <c r="J297" s="44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</sheetData>
  <sheetProtection/>
  <mergeCells count="17">
    <mergeCell ref="A51:B51"/>
    <mergeCell ref="A17:B17"/>
    <mergeCell ref="A8:F8"/>
    <mergeCell ref="A23:B23"/>
    <mergeCell ref="A29:B29"/>
    <mergeCell ref="A30:B30"/>
    <mergeCell ref="A40:B40"/>
    <mergeCell ref="H1:J1"/>
    <mergeCell ref="H54:J54"/>
    <mergeCell ref="H8:L8"/>
    <mergeCell ref="I6:L6"/>
    <mergeCell ref="B5:H5"/>
    <mergeCell ref="I5:L5"/>
    <mergeCell ref="A9:B9"/>
    <mergeCell ref="A10:B10"/>
    <mergeCell ref="A11:B11"/>
    <mergeCell ref="A45:B45"/>
  </mergeCells>
  <printOptions horizontalCentered="1"/>
  <pageMargins left="0.16" right="0.16" top="0.12" bottom="0.24" header="0.11" footer="0.1968503937007874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140625" style="0" customWidth="1"/>
    <col min="2" max="2" width="31.7109375" style="0" customWidth="1"/>
    <col min="3" max="3" width="17.8515625" style="0" customWidth="1"/>
    <col min="4" max="4" width="18.421875" style="0" customWidth="1"/>
    <col min="5" max="5" width="18.00390625" style="0" customWidth="1"/>
  </cols>
  <sheetData>
    <row r="1" ht="24.75" customHeight="1"/>
    <row r="2" spans="1:5" ht="21" customHeight="1">
      <c r="A2" s="167" t="s">
        <v>183</v>
      </c>
      <c r="B2" s="168"/>
      <c r="C2" s="168"/>
      <c r="D2" s="168"/>
      <c r="E2" s="168"/>
    </row>
    <row r="3" spans="1:5" ht="21" customHeight="1">
      <c r="A3" s="130"/>
      <c r="B3" s="115"/>
      <c r="C3" s="115"/>
      <c r="D3" s="115"/>
      <c r="E3" s="115"/>
    </row>
    <row r="5" spans="1:2" ht="15">
      <c r="A5" s="166" t="s">
        <v>148</v>
      </c>
      <c r="B5" s="166"/>
    </row>
    <row r="6" spans="1:5" ht="15">
      <c r="A6" s="127"/>
      <c r="B6" s="128"/>
      <c r="C6" s="129" t="s">
        <v>180</v>
      </c>
      <c r="D6" s="129" t="s">
        <v>181</v>
      </c>
      <c r="E6" s="129" t="s">
        <v>182</v>
      </c>
    </row>
    <row r="7" spans="1:5" ht="15">
      <c r="A7" s="113">
        <v>1</v>
      </c>
      <c r="B7" s="113" t="s">
        <v>153</v>
      </c>
      <c r="C7" s="137">
        <f>100095000+305410</f>
        <v>100400410</v>
      </c>
      <c r="D7" s="114">
        <v>47269726</v>
      </c>
      <c r="E7" s="114">
        <f aca="true" t="shared" si="0" ref="E7:E15">C7-D7</f>
        <v>53130684</v>
      </c>
    </row>
    <row r="8" spans="1:5" ht="15">
      <c r="A8" s="113">
        <v>2</v>
      </c>
      <c r="B8" s="113" t="s">
        <v>154</v>
      </c>
      <c r="C8" s="137">
        <v>12362560</v>
      </c>
      <c r="D8" s="114">
        <v>5908498</v>
      </c>
      <c r="E8" s="114">
        <f t="shared" si="0"/>
        <v>6454062</v>
      </c>
    </row>
    <row r="9" spans="1:5" ht="15">
      <c r="A9" s="113">
        <v>3</v>
      </c>
      <c r="B9" s="113" t="s">
        <v>155</v>
      </c>
      <c r="C9" s="137">
        <v>17775710</v>
      </c>
      <c r="D9" s="114">
        <v>2467705</v>
      </c>
      <c r="E9" s="114">
        <f t="shared" si="0"/>
        <v>15308005</v>
      </c>
    </row>
    <row r="10" spans="1:5" ht="15">
      <c r="A10" s="113">
        <v>4</v>
      </c>
      <c r="B10" s="114" t="s">
        <v>156</v>
      </c>
      <c r="C10" s="137">
        <v>4170586</v>
      </c>
      <c r="D10" s="114">
        <v>1512364</v>
      </c>
      <c r="E10" s="114">
        <f t="shared" si="0"/>
        <v>2658222</v>
      </c>
    </row>
    <row r="11" spans="1:5" ht="15">
      <c r="A11" s="113">
        <v>5</v>
      </c>
      <c r="B11" s="113" t="s">
        <v>157</v>
      </c>
      <c r="C11" s="137">
        <v>7515000</v>
      </c>
      <c r="D11" s="114">
        <v>3607217</v>
      </c>
      <c r="E11" s="114">
        <f t="shared" si="0"/>
        <v>3907783</v>
      </c>
    </row>
    <row r="12" spans="1:5" ht="15">
      <c r="A12" s="113">
        <v>6</v>
      </c>
      <c r="B12" s="113" t="s">
        <v>158</v>
      </c>
      <c r="C12" s="137">
        <v>767000</v>
      </c>
      <c r="D12" s="114">
        <v>391262</v>
      </c>
      <c r="E12" s="114">
        <f t="shared" si="0"/>
        <v>375738</v>
      </c>
    </row>
    <row r="13" spans="1:5" ht="15">
      <c r="A13" s="113">
        <v>7</v>
      </c>
      <c r="B13" s="113" t="s">
        <v>159</v>
      </c>
      <c r="C13" s="137">
        <v>3727250</v>
      </c>
      <c r="D13" s="114">
        <v>1889273</v>
      </c>
      <c r="E13" s="114">
        <f t="shared" si="0"/>
        <v>1837977</v>
      </c>
    </row>
    <row r="14" spans="1:5" ht="15">
      <c r="A14" s="113">
        <v>8</v>
      </c>
      <c r="B14" s="113" t="s">
        <v>160</v>
      </c>
      <c r="C14" s="137">
        <v>2275000</v>
      </c>
      <c r="D14" s="114">
        <v>1230619</v>
      </c>
      <c r="E14" s="114">
        <f t="shared" si="0"/>
        <v>1044381</v>
      </c>
    </row>
    <row r="15" spans="1:5" ht="30">
      <c r="A15" s="113">
        <v>9</v>
      </c>
      <c r="B15" s="124" t="s">
        <v>184</v>
      </c>
      <c r="C15" s="137">
        <v>1000571</v>
      </c>
      <c r="D15" s="114">
        <v>63075</v>
      </c>
      <c r="E15" s="114">
        <f t="shared" si="0"/>
        <v>937496</v>
      </c>
    </row>
    <row r="16" spans="1:5" ht="15">
      <c r="A16" s="113">
        <v>10</v>
      </c>
      <c r="B16" s="113" t="s">
        <v>161</v>
      </c>
      <c r="C16" s="137">
        <v>1320860</v>
      </c>
      <c r="D16" s="114">
        <v>495261</v>
      </c>
      <c r="E16" s="114">
        <f aca="true" t="shared" si="1" ref="E16:E21">C16-D16</f>
        <v>825599</v>
      </c>
    </row>
    <row r="17" spans="1:5" ht="15">
      <c r="A17" s="113">
        <v>11</v>
      </c>
      <c r="B17" s="113" t="s">
        <v>162</v>
      </c>
      <c r="C17" s="137">
        <v>27742000</v>
      </c>
      <c r="D17" s="114"/>
      <c r="E17" s="116">
        <f t="shared" si="1"/>
        <v>27742000</v>
      </c>
    </row>
    <row r="18" spans="1:5" ht="15">
      <c r="A18" s="113">
        <v>12</v>
      </c>
      <c r="B18" s="113" t="s">
        <v>163</v>
      </c>
      <c r="C18" s="137">
        <v>2877000</v>
      </c>
      <c r="D18" s="114"/>
      <c r="E18" s="116">
        <f t="shared" si="1"/>
        <v>2877000</v>
      </c>
    </row>
    <row r="19" spans="1:5" ht="15">
      <c r="A19" s="113">
        <v>13</v>
      </c>
      <c r="B19" s="113" t="s">
        <v>164</v>
      </c>
      <c r="C19" s="137">
        <v>440000</v>
      </c>
      <c r="D19" s="114"/>
      <c r="E19" s="116">
        <f t="shared" si="1"/>
        <v>440000</v>
      </c>
    </row>
    <row r="20" spans="1:5" ht="15">
      <c r="A20" s="113">
        <v>14</v>
      </c>
      <c r="B20" s="113" t="s">
        <v>165</v>
      </c>
      <c r="C20" s="137">
        <v>5207000</v>
      </c>
      <c r="D20" s="114"/>
      <c r="E20" s="116">
        <f t="shared" si="1"/>
        <v>5207000</v>
      </c>
    </row>
    <row r="21" spans="1:5" ht="15">
      <c r="A21" s="113">
        <v>15</v>
      </c>
      <c r="B21" s="113" t="s">
        <v>188</v>
      </c>
      <c r="C21" s="137">
        <v>5194150</v>
      </c>
      <c r="D21" s="114"/>
      <c r="E21" s="116">
        <f t="shared" si="1"/>
        <v>5194150</v>
      </c>
    </row>
    <row r="22" spans="1:5" ht="15.75">
      <c r="A22" s="117"/>
      <c r="B22" s="131" t="s">
        <v>166</v>
      </c>
      <c r="C22" s="132">
        <f>SUM(C7:C21)</f>
        <v>192775097</v>
      </c>
      <c r="D22" s="132">
        <f>SUM(D7:D20)</f>
        <v>64835000</v>
      </c>
      <c r="E22" s="132">
        <f>SUM(E7:E21)</f>
        <v>127940097</v>
      </c>
    </row>
    <row r="24" spans="1:2" ht="29.25" customHeight="1">
      <c r="A24" s="169" t="s">
        <v>151</v>
      </c>
      <c r="B24" s="169"/>
    </row>
    <row r="25" spans="1:5" ht="15">
      <c r="A25" s="119">
        <v>1</v>
      </c>
      <c r="B25" s="119" t="s">
        <v>167</v>
      </c>
      <c r="C25" s="120">
        <f>52157500+229800</f>
        <v>52387300</v>
      </c>
      <c r="D25" s="119"/>
      <c r="E25" s="120">
        <f>52157500+229800</f>
        <v>52387300</v>
      </c>
    </row>
    <row r="26" spans="1:5" ht="15">
      <c r="A26" s="119">
        <v>2</v>
      </c>
      <c r="B26" s="119" t="s">
        <v>168</v>
      </c>
      <c r="C26" s="120">
        <v>306000</v>
      </c>
      <c r="D26" s="119"/>
      <c r="E26" s="120">
        <v>306000</v>
      </c>
    </row>
    <row r="27" spans="1:5" ht="15.75">
      <c r="A27" s="119"/>
      <c r="B27" s="131" t="s">
        <v>166</v>
      </c>
      <c r="C27" s="132">
        <f>SUM(C25:C26)</f>
        <v>52693300</v>
      </c>
      <c r="D27" s="133">
        <f>SUM(D25:D26)</f>
        <v>0</v>
      </c>
      <c r="E27" s="132">
        <f>SUM(E25:E26)</f>
        <v>52693300</v>
      </c>
    </row>
    <row r="29" spans="1:2" ht="31.5" customHeight="1">
      <c r="A29" s="170" t="s">
        <v>149</v>
      </c>
      <c r="B29" s="169"/>
    </row>
    <row r="30" spans="1:5" ht="15">
      <c r="A30" s="113">
        <v>1</v>
      </c>
      <c r="B30" s="113" t="s">
        <v>169</v>
      </c>
      <c r="C30" s="137">
        <v>648000</v>
      </c>
      <c r="D30" s="114">
        <v>194400</v>
      </c>
      <c r="E30" s="118">
        <f>SUM(C30-D30)</f>
        <v>453600</v>
      </c>
    </row>
    <row r="31" spans="1:5" ht="15">
      <c r="A31" s="113">
        <v>2</v>
      </c>
      <c r="B31" s="113" t="s">
        <v>170</v>
      </c>
      <c r="C31" s="138">
        <v>173000</v>
      </c>
      <c r="D31" s="121">
        <v>142258</v>
      </c>
      <c r="E31" s="118">
        <f>SUM(C31-D31)</f>
        <v>30742</v>
      </c>
    </row>
    <row r="32" spans="1:5" ht="15">
      <c r="A32" s="113">
        <v>3</v>
      </c>
      <c r="B32" s="113" t="s">
        <v>192</v>
      </c>
      <c r="C32" s="121">
        <v>3751234</v>
      </c>
      <c r="D32" s="121">
        <v>35534</v>
      </c>
      <c r="E32" s="118">
        <f>SUM(C32-D32)</f>
        <v>3715700</v>
      </c>
    </row>
    <row r="33" spans="1:5" ht="15">
      <c r="A33" s="113">
        <v>4</v>
      </c>
      <c r="B33" s="113" t="s">
        <v>171</v>
      </c>
      <c r="C33" s="137">
        <v>22539684</v>
      </c>
      <c r="D33" s="114">
        <v>4323145</v>
      </c>
      <c r="E33" s="114">
        <f aca="true" t="shared" si="2" ref="E33:E38">C33-D33</f>
        <v>18216539</v>
      </c>
    </row>
    <row r="34" spans="1:5" ht="15">
      <c r="A34" s="113">
        <v>5</v>
      </c>
      <c r="B34" s="113" t="s">
        <v>172</v>
      </c>
      <c r="C34" s="138">
        <v>20188019</v>
      </c>
      <c r="D34" s="121">
        <v>6194647</v>
      </c>
      <c r="E34" s="114">
        <f t="shared" si="2"/>
        <v>13993372</v>
      </c>
    </row>
    <row r="35" spans="1:5" ht="15">
      <c r="A35" s="113">
        <v>6</v>
      </c>
      <c r="B35" s="122" t="s">
        <v>173</v>
      </c>
      <c r="C35" s="138">
        <v>41299543</v>
      </c>
      <c r="D35" s="123">
        <v>6639069</v>
      </c>
      <c r="E35" s="114">
        <f t="shared" si="2"/>
        <v>34660474</v>
      </c>
    </row>
    <row r="36" spans="1:5" ht="15">
      <c r="A36" s="113">
        <v>7</v>
      </c>
      <c r="B36" s="113" t="s">
        <v>174</v>
      </c>
      <c r="C36" s="138">
        <v>38364755</v>
      </c>
      <c r="D36" s="121">
        <v>5925069</v>
      </c>
      <c r="E36" s="114">
        <f t="shared" si="2"/>
        <v>32439686</v>
      </c>
    </row>
    <row r="37" spans="1:5" ht="15">
      <c r="A37" s="113">
        <v>8</v>
      </c>
      <c r="B37" s="124" t="s">
        <v>175</v>
      </c>
      <c r="C37" s="137">
        <v>9060000</v>
      </c>
      <c r="D37" s="114"/>
      <c r="E37" s="114">
        <f t="shared" si="2"/>
        <v>9060000</v>
      </c>
    </row>
    <row r="38" spans="1:5" ht="15">
      <c r="A38" s="113">
        <v>9</v>
      </c>
      <c r="B38" s="113" t="s">
        <v>176</v>
      </c>
      <c r="C38" s="138">
        <v>13906000</v>
      </c>
      <c r="D38" s="125"/>
      <c r="E38" s="114">
        <f t="shared" si="2"/>
        <v>13906000</v>
      </c>
    </row>
    <row r="39" spans="1:5" ht="15.75">
      <c r="A39" s="119"/>
      <c r="B39" s="131" t="s">
        <v>166</v>
      </c>
      <c r="C39" s="132">
        <f>SUM(C30:C38)</f>
        <v>149930235</v>
      </c>
      <c r="D39" s="132">
        <f>SUM(D30:D38)</f>
        <v>23454122</v>
      </c>
      <c r="E39" s="132">
        <f>SUM(E30:E38)</f>
        <v>126476113</v>
      </c>
    </row>
    <row r="41" spans="1:2" ht="15">
      <c r="A41" s="165" t="s">
        <v>150</v>
      </c>
      <c r="B41" s="166"/>
    </row>
    <row r="42" spans="1:5" ht="15">
      <c r="A42" s="113">
        <v>1</v>
      </c>
      <c r="B42" s="113" t="s">
        <v>177</v>
      </c>
      <c r="C42" s="114">
        <v>23331144</v>
      </c>
      <c r="D42" s="114">
        <v>11899680</v>
      </c>
      <c r="E42" s="114">
        <f>C42-D42</f>
        <v>11431464</v>
      </c>
    </row>
    <row r="43" spans="1:5" ht="15">
      <c r="A43" s="113">
        <v>2</v>
      </c>
      <c r="B43" s="113" t="s">
        <v>185</v>
      </c>
      <c r="C43" s="114">
        <v>1400000</v>
      </c>
      <c r="D43" s="114">
        <v>89868</v>
      </c>
      <c r="E43" s="114">
        <f>C43-D43</f>
        <v>1310132</v>
      </c>
    </row>
    <row r="44" spans="1:5" ht="15">
      <c r="A44" s="119">
        <v>3</v>
      </c>
      <c r="B44" s="119" t="s">
        <v>178</v>
      </c>
      <c r="C44" s="126">
        <v>3861000</v>
      </c>
      <c r="D44" s="119"/>
      <c r="E44" s="114">
        <f>C44-D44</f>
        <v>3861000</v>
      </c>
    </row>
    <row r="45" spans="1:5" ht="15.75">
      <c r="A45" s="119"/>
      <c r="B45" s="131" t="s">
        <v>166</v>
      </c>
      <c r="C45" s="132">
        <f>SUM(C42:C44)</f>
        <v>28592144</v>
      </c>
      <c r="D45" s="132">
        <f>SUM(D42:D44)</f>
        <v>11989548</v>
      </c>
      <c r="E45" s="132">
        <f>SUM(E42:E44)</f>
        <v>16602596</v>
      </c>
    </row>
    <row r="46" ht="24.75" customHeight="1"/>
    <row r="47" spans="1:5" ht="18" customHeight="1">
      <c r="A47" s="117"/>
      <c r="B47" s="134" t="s">
        <v>179</v>
      </c>
      <c r="C47" s="135">
        <f>C22+C27+C39+C45</f>
        <v>423990776</v>
      </c>
      <c r="D47" s="135">
        <f>D22+D27+D39+D45</f>
        <v>100278670</v>
      </c>
      <c r="E47" s="135">
        <f>E22+E27+E39+E45</f>
        <v>323712106</v>
      </c>
    </row>
    <row r="48" ht="19.5" customHeight="1"/>
    <row r="49" ht="19.5" customHeight="1"/>
    <row r="50" ht="33.7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27.7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 password="ED96" sheet="1"/>
  <mergeCells count="5">
    <mergeCell ref="A41:B41"/>
    <mergeCell ref="A2:E2"/>
    <mergeCell ref="A5:B5"/>
    <mergeCell ref="A24:B24"/>
    <mergeCell ref="A29:B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headerFooter alignWithMargins="0">
    <oddHeader xml:space="preserve">&amp;R3. melléklet Nagykökényes Község Önkormányzat 
2017. évi költségvetése
zárszámadásáról és a 
pénzmaradvány felosztásáról szóló
 6/2019. (V.29.)önkormányzati rendeletéhez </oddHeader>
    <oddFooter>&amp;R3/3.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PageLayoutView="0" workbookViewId="0" topLeftCell="A1">
      <selection activeCell="E2" sqref="E2:F2"/>
    </sheetView>
  </sheetViews>
  <sheetFormatPr defaultColWidth="9.140625" defaultRowHeight="12.75"/>
  <cols>
    <col min="1" max="1" width="41.7109375" style="9" customWidth="1"/>
    <col min="2" max="2" width="19.57421875" style="9" customWidth="1"/>
    <col min="3" max="3" width="18.7109375" style="9" customWidth="1"/>
    <col min="4" max="4" width="18.28125" style="9" customWidth="1"/>
    <col min="5" max="5" width="15.57421875" style="9" customWidth="1"/>
    <col min="6" max="6" width="14.8515625" style="9" customWidth="1"/>
    <col min="7" max="16384" width="9.140625" style="9" customWidth="1"/>
  </cols>
  <sheetData>
    <row r="1" ht="27.75" customHeight="1"/>
    <row r="2" spans="3:6" ht="63.75" customHeight="1">
      <c r="C2" s="140"/>
      <c r="D2" s="140"/>
      <c r="E2" s="173" t="s">
        <v>193</v>
      </c>
      <c r="F2" s="173"/>
    </row>
    <row r="3" spans="1:6" ht="42" customHeight="1">
      <c r="A3" s="172" t="s">
        <v>138</v>
      </c>
      <c r="B3" s="172"/>
      <c r="C3" s="172"/>
      <c r="D3" s="172"/>
      <c r="E3" s="172"/>
      <c r="F3" s="172"/>
    </row>
    <row r="4" spans="3:6" ht="12.75">
      <c r="C4" s="136"/>
      <c r="E4" s="136"/>
      <c r="F4" s="66" t="s">
        <v>189</v>
      </c>
    </row>
    <row r="5" spans="2:6" ht="23.25" customHeight="1">
      <c r="B5" s="171" t="s">
        <v>98</v>
      </c>
      <c r="C5" s="171"/>
      <c r="D5" s="171" t="s">
        <v>191</v>
      </c>
      <c r="E5" s="171"/>
      <c r="F5" s="139" t="s">
        <v>190</v>
      </c>
    </row>
    <row r="6" spans="1:6" ht="51.75" customHeight="1">
      <c r="A6" s="67" t="s">
        <v>85</v>
      </c>
      <c r="B6" s="68" t="s">
        <v>108</v>
      </c>
      <c r="C6" s="68" t="s">
        <v>82</v>
      </c>
      <c r="D6" s="68" t="s">
        <v>108</v>
      </c>
      <c r="E6" s="68" t="s">
        <v>82</v>
      </c>
      <c r="F6" s="68" t="s">
        <v>82</v>
      </c>
    </row>
    <row r="7" spans="1:6" ht="36.75" customHeight="1">
      <c r="A7" s="106" t="s">
        <v>110</v>
      </c>
      <c r="B7" s="75">
        <f>B8+B9+B19+B23</f>
        <v>423422646</v>
      </c>
      <c r="C7" s="75">
        <f>C8+C9+C19+C23</f>
        <v>424163326</v>
      </c>
      <c r="D7" s="75">
        <f>D8+D9+D19+D23</f>
        <v>0</v>
      </c>
      <c r="E7" s="75">
        <f>E8+E9+E19+E23</f>
        <v>131431</v>
      </c>
      <c r="F7" s="75">
        <f>C7+E7</f>
        <v>424294757</v>
      </c>
    </row>
    <row r="8" spans="1:6" ht="19.5" customHeight="1">
      <c r="A8" s="102" t="s">
        <v>68</v>
      </c>
      <c r="B8" s="76">
        <v>0</v>
      </c>
      <c r="C8" s="76">
        <v>0</v>
      </c>
      <c r="D8" s="76">
        <v>0</v>
      </c>
      <c r="E8" s="76">
        <v>0</v>
      </c>
      <c r="F8" s="76"/>
    </row>
    <row r="9" spans="1:6" ht="19.5" customHeight="1">
      <c r="A9" s="102" t="s">
        <v>69</v>
      </c>
      <c r="B9" s="101">
        <f>B10+B15+B16+B17+B18</f>
        <v>423222646</v>
      </c>
      <c r="C9" s="101">
        <f>C10+C15+C16+C17+C18</f>
        <v>423963326</v>
      </c>
      <c r="D9" s="101">
        <f>D10+D15+D16+D17+D18</f>
        <v>0</v>
      </c>
      <c r="E9" s="101">
        <f>E10+E15+E16+E17+E18</f>
        <v>131431</v>
      </c>
      <c r="F9" s="101">
        <f>C9+E9</f>
        <v>424094757</v>
      </c>
    </row>
    <row r="10" spans="1:6" ht="27.75" customHeight="1">
      <c r="A10" s="100" t="s">
        <v>117</v>
      </c>
      <c r="B10" s="76">
        <v>326123450</v>
      </c>
      <c r="C10" s="76">
        <v>323712106</v>
      </c>
      <c r="D10" s="76"/>
      <c r="E10" s="76"/>
      <c r="F10" s="76">
        <f>C10+E10</f>
        <v>323712106</v>
      </c>
    </row>
    <row r="11" spans="1:6" ht="27.75" customHeight="1">
      <c r="A11" s="111" t="s">
        <v>148</v>
      </c>
      <c r="B11" s="112">
        <v>131833691</v>
      </c>
      <c r="C11" s="112">
        <v>127940097</v>
      </c>
      <c r="D11" s="112"/>
      <c r="E11" s="112"/>
      <c r="F11" s="76">
        <f aca="true" t="shared" si="0" ref="F11:F17">C11+E11</f>
        <v>127940097</v>
      </c>
    </row>
    <row r="12" spans="1:6" ht="27.75" customHeight="1">
      <c r="A12" s="111" t="s">
        <v>151</v>
      </c>
      <c r="B12" s="112">
        <v>52693300</v>
      </c>
      <c r="C12" s="112">
        <v>52693300</v>
      </c>
      <c r="D12" s="112"/>
      <c r="E12" s="112"/>
      <c r="F12" s="76">
        <f t="shared" si="0"/>
        <v>52693300</v>
      </c>
    </row>
    <row r="13" spans="1:6" ht="27.75" customHeight="1">
      <c r="A13" s="111" t="s">
        <v>149</v>
      </c>
      <c r="B13" s="112">
        <v>125232885</v>
      </c>
      <c r="C13" s="112">
        <v>126476113</v>
      </c>
      <c r="D13" s="112"/>
      <c r="E13" s="112"/>
      <c r="F13" s="76">
        <f t="shared" si="0"/>
        <v>126476113</v>
      </c>
    </row>
    <row r="14" spans="1:6" ht="27.75" customHeight="1">
      <c r="A14" s="111" t="s">
        <v>150</v>
      </c>
      <c r="B14" s="112">
        <v>16363574</v>
      </c>
      <c r="C14" s="112">
        <v>16602596</v>
      </c>
      <c r="D14" s="112"/>
      <c r="E14" s="112"/>
      <c r="F14" s="76">
        <f t="shared" si="0"/>
        <v>16602596</v>
      </c>
    </row>
    <row r="15" spans="1:6" ht="30.75" customHeight="1">
      <c r="A15" s="100" t="s">
        <v>116</v>
      </c>
      <c r="B15" s="76">
        <v>94265196</v>
      </c>
      <c r="C15" s="76">
        <v>90184329</v>
      </c>
      <c r="D15" s="76"/>
      <c r="E15" s="76">
        <v>131431</v>
      </c>
      <c r="F15" s="76">
        <f t="shared" si="0"/>
        <v>90315760</v>
      </c>
    </row>
    <row r="16" spans="1:6" ht="19.5" customHeight="1">
      <c r="A16" s="99" t="s">
        <v>118</v>
      </c>
      <c r="B16" s="76"/>
      <c r="C16" s="76"/>
      <c r="D16" s="76"/>
      <c r="E16" s="76"/>
      <c r="F16" s="76">
        <f t="shared" si="0"/>
        <v>0</v>
      </c>
    </row>
    <row r="17" spans="1:6" ht="19.5" customHeight="1">
      <c r="A17" s="99" t="s">
        <v>119</v>
      </c>
      <c r="B17" s="76">
        <v>2834000</v>
      </c>
      <c r="C17" s="76">
        <v>10066891</v>
      </c>
      <c r="D17" s="76"/>
      <c r="E17" s="76"/>
      <c r="F17" s="76">
        <f t="shared" si="0"/>
        <v>10066891</v>
      </c>
    </row>
    <row r="18" spans="1:6" ht="19.5" customHeight="1">
      <c r="A18" s="99" t="s">
        <v>120</v>
      </c>
      <c r="B18" s="76"/>
      <c r="C18" s="76"/>
      <c r="D18" s="76"/>
      <c r="E18" s="76"/>
      <c r="F18" s="76"/>
    </row>
    <row r="19" spans="1:6" ht="19.5" customHeight="1">
      <c r="A19" s="102" t="s">
        <v>70</v>
      </c>
      <c r="B19" s="101">
        <f>B20+B21+B22</f>
        <v>200000</v>
      </c>
      <c r="C19" s="101">
        <f>C20+C21+C22</f>
        <v>200000</v>
      </c>
      <c r="D19" s="101">
        <f>D20+D21+D22</f>
        <v>0</v>
      </c>
      <c r="E19" s="101">
        <f>E20+E21+E22</f>
        <v>0</v>
      </c>
      <c r="F19" s="101">
        <f>C19+E19</f>
        <v>200000</v>
      </c>
    </row>
    <row r="20" spans="1:6" s="105" customFormat="1" ht="19.5" customHeight="1">
      <c r="A20" s="103" t="s">
        <v>121</v>
      </c>
      <c r="B20" s="104">
        <v>200000</v>
      </c>
      <c r="C20" s="104">
        <v>200000</v>
      </c>
      <c r="D20" s="104"/>
      <c r="E20" s="104"/>
      <c r="F20" s="104">
        <f>C20+E20</f>
        <v>200000</v>
      </c>
    </row>
    <row r="21" spans="1:6" ht="28.5" customHeight="1">
      <c r="A21" s="107" t="s">
        <v>122</v>
      </c>
      <c r="B21" s="76"/>
      <c r="C21" s="76"/>
      <c r="D21" s="76"/>
      <c r="E21" s="76"/>
      <c r="F21" s="76"/>
    </row>
    <row r="22" spans="1:6" ht="34.5" customHeight="1">
      <c r="A22" s="107" t="s">
        <v>123</v>
      </c>
      <c r="B22" s="76"/>
      <c r="C22" s="76"/>
      <c r="D22" s="76"/>
      <c r="E22" s="76"/>
      <c r="F22" s="76"/>
    </row>
    <row r="23" spans="1:6" ht="25.5">
      <c r="A23" s="106" t="s">
        <v>111</v>
      </c>
      <c r="B23" s="101"/>
      <c r="C23" s="101"/>
      <c r="D23" s="101"/>
      <c r="E23" s="101"/>
      <c r="F23" s="101"/>
    </row>
    <row r="24" spans="1:6" ht="27" customHeight="1">
      <c r="A24" s="106" t="s">
        <v>112</v>
      </c>
      <c r="B24" s="75"/>
      <c r="C24" s="75"/>
      <c r="D24" s="75"/>
      <c r="E24" s="75"/>
      <c r="F24" s="75"/>
    </row>
    <row r="25" spans="1:6" ht="19.5" customHeight="1">
      <c r="A25" s="99" t="s">
        <v>73</v>
      </c>
      <c r="B25" s="76">
        <v>0</v>
      </c>
      <c r="C25" s="76">
        <v>0</v>
      </c>
      <c r="D25" s="76">
        <v>0</v>
      </c>
      <c r="E25" s="76">
        <v>0</v>
      </c>
      <c r="F25" s="76"/>
    </row>
    <row r="26" spans="1:6" ht="19.5" customHeight="1">
      <c r="A26" s="99" t="s">
        <v>113</v>
      </c>
      <c r="B26" s="76"/>
      <c r="C26" s="76"/>
      <c r="D26" s="76"/>
      <c r="E26" s="76"/>
      <c r="F26" s="76"/>
    </row>
    <row r="27" spans="1:6" ht="19.5" customHeight="1">
      <c r="A27" s="102" t="s">
        <v>114</v>
      </c>
      <c r="B27" s="75">
        <f>B28+B29+B30+B31+B32</f>
        <v>418759385</v>
      </c>
      <c r="C27" s="75">
        <f>C28+C29+C30+C31+C32</f>
        <v>422369749</v>
      </c>
      <c r="D27" s="75">
        <f>D28+D29+D30+D31+D32</f>
        <v>0</v>
      </c>
      <c r="E27" s="75">
        <f>E28+E29+E30+E31+E32</f>
        <v>1940</v>
      </c>
      <c r="F27" s="75">
        <f>C27+E27</f>
        <v>422371689</v>
      </c>
    </row>
    <row r="28" spans="1:6" ht="19.5" customHeight="1">
      <c r="A28" s="103" t="s">
        <v>124</v>
      </c>
      <c r="B28" s="104"/>
      <c r="C28" s="104"/>
      <c r="D28" s="104"/>
      <c r="E28" s="104"/>
      <c r="F28" s="104"/>
    </row>
    <row r="29" spans="1:6" ht="19.5" customHeight="1">
      <c r="A29" s="103" t="s">
        <v>125</v>
      </c>
      <c r="B29" s="104">
        <v>78230</v>
      </c>
      <c r="C29" s="104">
        <v>99350</v>
      </c>
      <c r="D29" s="104"/>
      <c r="E29" s="104">
        <v>1940</v>
      </c>
      <c r="F29" s="104">
        <f>C29+E29</f>
        <v>101290</v>
      </c>
    </row>
    <row r="30" spans="1:6" ht="19.5" customHeight="1">
      <c r="A30" s="103" t="s">
        <v>126</v>
      </c>
      <c r="B30" s="104">
        <v>418681155</v>
      </c>
      <c r="C30" s="104">
        <v>422270399</v>
      </c>
      <c r="D30" s="104"/>
      <c r="E30" s="104"/>
      <c r="F30" s="104">
        <f>C30+E30</f>
        <v>422270399</v>
      </c>
    </row>
    <row r="31" spans="1:6" ht="19.5" customHeight="1">
      <c r="A31" s="103" t="s">
        <v>127</v>
      </c>
      <c r="B31" s="104"/>
      <c r="C31" s="104"/>
      <c r="D31" s="104"/>
      <c r="E31" s="104"/>
      <c r="F31" s="104"/>
    </row>
    <row r="32" spans="1:6" ht="19.5" customHeight="1">
      <c r="A32" s="103" t="s">
        <v>128</v>
      </c>
      <c r="B32" s="104"/>
      <c r="C32" s="104"/>
      <c r="D32" s="104"/>
      <c r="E32" s="104"/>
      <c r="F32" s="104"/>
    </row>
    <row r="33" spans="1:6" ht="19.5" customHeight="1">
      <c r="A33" s="102" t="s">
        <v>115</v>
      </c>
      <c r="B33" s="75">
        <f>B34+B35+B36</f>
        <v>1818682</v>
      </c>
      <c r="C33" s="75">
        <f>C34+C35+C36</f>
        <v>11951675</v>
      </c>
      <c r="D33" s="75">
        <f>D34+D35+D36</f>
        <v>0</v>
      </c>
      <c r="E33" s="75">
        <f>E34+E35+E36</f>
        <v>0</v>
      </c>
      <c r="F33" s="75">
        <f aca="true" t="shared" si="1" ref="F33:F39">C33+E33</f>
        <v>11951675</v>
      </c>
    </row>
    <row r="34" spans="1:6" ht="19.5" customHeight="1">
      <c r="A34" s="9" t="s">
        <v>129</v>
      </c>
      <c r="B34" s="76">
        <v>1808682</v>
      </c>
      <c r="C34" s="76">
        <v>4880070</v>
      </c>
      <c r="D34" s="76"/>
      <c r="E34" s="76"/>
      <c r="F34" s="76">
        <f t="shared" si="1"/>
        <v>4880070</v>
      </c>
    </row>
    <row r="35" spans="1:6" ht="24.75" customHeight="1">
      <c r="A35" s="65" t="s">
        <v>130</v>
      </c>
      <c r="B35" s="70"/>
      <c r="C35" s="70"/>
      <c r="D35" s="70"/>
      <c r="E35" s="70"/>
      <c r="F35" s="76">
        <f t="shared" si="1"/>
        <v>0</v>
      </c>
    </row>
    <row r="36" spans="1:6" ht="24.75" customHeight="1">
      <c r="A36" s="65" t="s">
        <v>186</v>
      </c>
      <c r="B36" s="70">
        <v>10000</v>
      </c>
      <c r="C36" s="70">
        <v>7071605</v>
      </c>
      <c r="D36" s="70"/>
      <c r="E36" s="70"/>
      <c r="F36" s="76">
        <f t="shared" si="1"/>
        <v>7071605</v>
      </c>
    </row>
    <row r="37" spans="1:6" ht="36.75" customHeight="1">
      <c r="A37" s="108" t="s">
        <v>131</v>
      </c>
      <c r="B37" s="109">
        <v>9325016</v>
      </c>
      <c r="C37" s="109">
        <v>16204706</v>
      </c>
      <c r="D37" s="109">
        <v>0</v>
      </c>
      <c r="E37" s="109">
        <v>181856</v>
      </c>
      <c r="F37" s="109">
        <f t="shared" si="1"/>
        <v>16386562</v>
      </c>
    </row>
    <row r="38" spans="1:6" ht="19.5" customHeight="1">
      <c r="A38" s="102" t="s">
        <v>132</v>
      </c>
      <c r="B38" s="75">
        <v>0</v>
      </c>
      <c r="C38" s="75">
        <v>0</v>
      </c>
      <c r="D38" s="75">
        <v>0</v>
      </c>
      <c r="E38" s="75">
        <v>0</v>
      </c>
      <c r="F38" s="109">
        <f t="shared" si="1"/>
        <v>0</v>
      </c>
    </row>
    <row r="39" spans="1:6" s="66" customFormat="1" ht="19.5" customHeight="1">
      <c r="A39" s="102" t="s">
        <v>133</v>
      </c>
      <c r="B39" s="75">
        <f>B7+B24+B27+B33+B37+B38</f>
        <v>853325729</v>
      </c>
      <c r="C39" s="75">
        <f>C7+C24+C27+C33+C37+C38</f>
        <v>874689456</v>
      </c>
      <c r="D39" s="75">
        <f>D7+D24+D27+D33+D37+D38</f>
        <v>0</v>
      </c>
      <c r="E39" s="75">
        <f>E7+E24+E27+E33+E37+E38</f>
        <v>315227</v>
      </c>
      <c r="F39" s="75">
        <f t="shared" si="1"/>
        <v>875004683</v>
      </c>
    </row>
    <row r="40" ht="19.5" customHeight="1"/>
    <row r="42" spans="1:6" ht="51.75" customHeight="1">
      <c r="A42" s="67" t="s">
        <v>84</v>
      </c>
      <c r="B42" s="68" t="s">
        <v>109</v>
      </c>
      <c r="C42" s="68" t="s">
        <v>82</v>
      </c>
      <c r="D42" s="68" t="s">
        <v>109</v>
      </c>
      <c r="E42" s="68" t="s">
        <v>82</v>
      </c>
      <c r="F42" s="68" t="s">
        <v>82</v>
      </c>
    </row>
    <row r="43" spans="1:6" ht="19.5" customHeight="1">
      <c r="A43" s="102" t="s">
        <v>134</v>
      </c>
      <c r="B43" s="75">
        <f>B44+B45+B46+B47+B48+B49</f>
        <v>852432125</v>
      </c>
      <c r="C43" s="75">
        <f>C44+C45+C46+C47+C48+C49</f>
        <v>850323027</v>
      </c>
      <c r="D43" s="75">
        <f>D44+D45+D46+D47+D48+D49</f>
        <v>0</v>
      </c>
      <c r="E43" s="75">
        <f>E44+E45+E46+E47+E48+E49</f>
        <v>315227</v>
      </c>
      <c r="F43" s="75">
        <f aca="true" t="shared" si="2" ref="F43:F50">E43+C43</f>
        <v>850638254</v>
      </c>
    </row>
    <row r="44" spans="1:6" ht="19.5" customHeight="1">
      <c r="A44" s="103" t="s">
        <v>139</v>
      </c>
      <c r="B44" s="76">
        <v>570857000</v>
      </c>
      <c r="C44" s="76">
        <v>570857000</v>
      </c>
      <c r="D44" s="76"/>
      <c r="E44" s="76"/>
      <c r="F44" s="76">
        <f t="shared" si="2"/>
        <v>570857000</v>
      </c>
    </row>
    <row r="45" spans="1:6" ht="19.5" customHeight="1">
      <c r="A45" s="103" t="s">
        <v>140</v>
      </c>
      <c r="B45" s="76">
        <v>9059000</v>
      </c>
      <c r="C45" s="76">
        <v>9059000</v>
      </c>
      <c r="D45" s="76"/>
      <c r="E45" s="76"/>
      <c r="F45" s="76">
        <f t="shared" si="2"/>
        <v>9059000</v>
      </c>
    </row>
    <row r="46" spans="1:6" ht="19.5" customHeight="1">
      <c r="A46" s="103" t="s">
        <v>141</v>
      </c>
      <c r="B46" s="76"/>
      <c r="C46" s="76"/>
      <c r="D46" s="76"/>
      <c r="E46" s="76"/>
      <c r="F46" s="76">
        <f t="shared" si="2"/>
        <v>0</v>
      </c>
    </row>
    <row r="47" spans="1:6" ht="19.5" customHeight="1">
      <c r="A47" s="103" t="s">
        <v>142</v>
      </c>
      <c r="B47" s="76">
        <v>-125055191</v>
      </c>
      <c r="C47" s="76">
        <v>272516125</v>
      </c>
      <c r="D47" s="76"/>
      <c r="E47" s="76"/>
      <c r="F47" s="76">
        <f t="shared" si="2"/>
        <v>272516125</v>
      </c>
    </row>
    <row r="48" spans="1:6" ht="19.5" customHeight="1">
      <c r="A48" s="103" t="s">
        <v>143</v>
      </c>
      <c r="B48" s="76"/>
      <c r="C48" s="76"/>
      <c r="D48" s="76"/>
      <c r="E48" s="76"/>
      <c r="F48" s="76">
        <f t="shared" si="2"/>
        <v>0</v>
      </c>
    </row>
    <row r="49" spans="1:6" ht="19.5" customHeight="1">
      <c r="A49" s="103" t="s">
        <v>144</v>
      </c>
      <c r="B49" s="76">
        <v>397571316</v>
      </c>
      <c r="C49" s="76">
        <v>-2109098</v>
      </c>
      <c r="D49" s="76"/>
      <c r="E49" s="76">
        <v>315227</v>
      </c>
      <c r="F49" s="76">
        <f t="shared" si="2"/>
        <v>-1793871</v>
      </c>
    </row>
    <row r="50" spans="1:6" ht="19.5" customHeight="1">
      <c r="A50" s="102" t="s">
        <v>135</v>
      </c>
      <c r="B50" s="75">
        <f>B51+B52+B53</f>
        <v>893604</v>
      </c>
      <c r="C50" s="75">
        <f>C51+C52+C53</f>
        <v>1306983</v>
      </c>
      <c r="D50" s="75">
        <f>D51+D52+D53</f>
        <v>0</v>
      </c>
      <c r="E50" s="75">
        <f>E51+E52+E53</f>
        <v>0</v>
      </c>
      <c r="F50" s="75">
        <f t="shared" si="2"/>
        <v>1306983</v>
      </c>
    </row>
    <row r="51" spans="1:6" ht="19.5" customHeight="1">
      <c r="A51" s="103" t="s">
        <v>136</v>
      </c>
      <c r="B51" s="76"/>
      <c r="C51" s="76"/>
      <c r="D51" s="76"/>
      <c r="E51" s="76"/>
      <c r="F51" s="76"/>
    </row>
    <row r="52" spans="1:6" ht="29.25" customHeight="1">
      <c r="A52" s="107" t="s">
        <v>137</v>
      </c>
      <c r="B52" s="76">
        <v>698604</v>
      </c>
      <c r="C52" s="76">
        <v>1097090</v>
      </c>
      <c r="D52" s="76"/>
      <c r="E52" s="76"/>
      <c r="F52" s="76">
        <f>E52+C52</f>
        <v>1097090</v>
      </c>
    </row>
    <row r="53" spans="1:6" ht="29.25" customHeight="1">
      <c r="A53" s="107" t="s">
        <v>187</v>
      </c>
      <c r="B53" s="76">
        <v>195000</v>
      </c>
      <c r="C53" s="76">
        <v>209893</v>
      </c>
      <c r="D53" s="76"/>
      <c r="E53" s="76"/>
      <c r="F53" s="76">
        <f>E53+C53</f>
        <v>209893</v>
      </c>
    </row>
    <row r="54" spans="1:6" ht="29.25" customHeight="1">
      <c r="A54" s="106" t="s">
        <v>152</v>
      </c>
      <c r="B54" s="110"/>
      <c r="C54" s="110"/>
      <c r="D54" s="110"/>
      <c r="E54" s="110"/>
      <c r="F54" s="110"/>
    </row>
    <row r="55" spans="1:6" ht="29.25" customHeight="1">
      <c r="A55" s="106" t="s">
        <v>145</v>
      </c>
      <c r="B55" s="110"/>
      <c r="C55" s="110"/>
      <c r="D55" s="110"/>
      <c r="E55" s="110"/>
      <c r="F55" s="110"/>
    </row>
    <row r="56" spans="1:6" ht="29.25" customHeight="1">
      <c r="A56" s="106" t="s">
        <v>146</v>
      </c>
      <c r="B56" s="110"/>
      <c r="C56" s="110">
        <v>23059536</v>
      </c>
      <c r="D56" s="110"/>
      <c r="E56" s="110"/>
      <c r="F56" s="110"/>
    </row>
    <row r="57" spans="1:6" s="66" customFormat="1" ht="19.5" customHeight="1">
      <c r="A57" s="102" t="s">
        <v>147</v>
      </c>
      <c r="B57" s="75">
        <f>B43+B50+B54+B55+B56</f>
        <v>853325729</v>
      </c>
      <c r="C57" s="75">
        <f>C43+C50+C54+C55+C56</f>
        <v>874689546</v>
      </c>
      <c r="D57" s="75">
        <f>D43+D50+D54+D55+D56</f>
        <v>0</v>
      </c>
      <c r="E57" s="75">
        <f>E43+E50+E54+E55+E56</f>
        <v>315227</v>
      </c>
      <c r="F57" s="75">
        <f>E57+C57</f>
        <v>875004773</v>
      </c>
    </row>
  </sheetData>
  <sheetProtection password="ED96" sheet="1"/>
  <mergeCells count="4">
    <mergeCell ref="B5:C5"/>
    <mergeCell ref="D5:E5"/>
    <mergeCell ref="A3:F3"/>
    <mergeCell ref="E2:F2"/>
  </mergeCells>
  <printOptions horizontalCentered="1"/>
  <pageMargins left="0.4330708661417323" right="0.3937007874015748" top="0.5118110236220472" bottom="0.2755905511811024" header="0.1968503937007874" footer="0.15748031496062992"/>
  <pageSetup horizontalDpi="600" verticalDpi="600" orientation="portrait" paperSize="9" scale="75" r:id="rId1"/>
  <headerFooter>
    <oddFooter>&amp;R&amp;P/&amp;N.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B25" sqref="B25:G25"/>
    </sheetView>
  </sheetViews>
  <sheetFormatPr defaultColWidth="9.140625" defaultRowHeight="12.75"/>
  <cols>
    <col min="1" max="1" width="35.7109375" style="9" bestFit="1" customWidth="1"/>
    <col min="2" max="10" width="14.7109375" style="9" customWidth="1"/>
    <col min="11" max="16384" width="9.140625" style="9" customWidth="1"/>
  </cols>
  <sheetData>
    <row r="2" spans="1:15" ht="51.75" customHeight="1">
      <c r="A2" s="67" t="s">
        <v>85</v>
      </c>
      <c r="B2" s="68" t="s">
        <v>79</v>
      </c>
      <c r="C2" s="68" t="s">
        <v>80</v>
      </c>
      <c r="D2" s="68" t="s">
        <v>81</v>
      </c>
      <c r="E2" s="68" t="s">
        <v>82</v>
      </c>
      <c r="F2" s="68" t="s">
        <v>80</v>
      </c>
      <c r="G2" s="68" t="s">
        <v>83</v>
      </c>
      <c r="H2" s="65"/>
      <c r="I2" s="65"/>
      <c r="J2" s="65"/>
      <c r="K2" s="65"/>
      <c r="L2" s="65"/>
      <c r="M2" s="65"/>
      <c r="N2" s="65"/>
      <c r="O2" s="65"/>
    </row>
    <row r="3" spans="1:7" ht="19.5" customHeight="1">
      <c r="A3" s="72" t="s">
        <v>67</v>
      </c>
      <c r="B3" s="75">
        <f aca="true" t="shared" si="0" ref="B3:G3">B4+B5+B6</f>
        <v>0</v>
      </c>
      <c r="C3" s="75">
        <f t="shared" si="0"/>
        <v>0</v>
      </c>
      <c r="D3" s="75">
        <f t="shared" si="0"/>
        <v>0</v>
      </c>
      <c r="E3" s="75">
        <f t="shared" si="0"/>
        <v>0</v>
      </c>
      <c r="F3" s="75">
        <f t="shared" si="0"/>
        <v>0</v>
      </c>
      <c r="G3" s="75">
        <f t="shared" si="0"/>
        <v>0</v>
      </c>
    </row>
    <row r="4" spans="1:7" ht="19.5" customHeight="1">
      <c r="A4" s="69" t="s">
        <v>68</v>
      </c>
      <c r="B4" s="70"/>
      <c r="C4" s="70"/>
      <c r="D4" s="70"/>
      <c r="E4" s="70"/>
      <c r="F4" s="70"/>
      <c r="G4" s="70"/>
    </row>
    <row r="5" spans="1:7" ht="19.5" customHeight="1">
      <c r="A5" s="69" t="s">
        <v>69</v>
      </c>
      <c r="B5" s="70"/>
      <c r="C5" s="70"/>
      <c r="D5" s="70"/>
      <c r="E5" s="70"/>
      <c r="F5" s="70"/>
      <c r="G5" s="70"/>
    </row>
    <row r="6" spans="1:7" ht="19.5" customHeight="1">
      <c r="A6" s="69" t="s">
        <v>70</v>
      </c>
      <c r="B6" s="70"/>
      <c r="C6" s="70"/>
      <c r="D6" s="70"/>
      <c r="E6" s="70"/>
      <c r="F6" s="70"/>
      <c r="G6" s="70"/>
    </row>
    <row r="7" spans="1:7" ht="38.25">
      <c r="A7" s="71" t="s">
        <v>71</v>
      </c>
      <c r="B7" s="70"/>
      <c r="C7" s="70"/>
      <c r="D7" s="70"/>
      <c r="E7" s="70"/>
      <c r="F7" s="70"/>
      <c r="G7" s="70"/>
    </row>
    <row r="8" spans="1:7" ht="19.5" customHeight="1">
      <c r="A8" s="72" t="s">
        <v>72</v>
      </c>
      <c r="B8" s="75">
        <f aca="true" t="shared" si="1" ref="B8:G8">B9+B10+B11+B12+B13</f>
        <v>0</v>
      </c>
      <c r="C8" s="75">
        <f t="shared" si="1"/>
        <v>0</v>
      </c>
      <c r="D8" s="75">
        <f t="shared" si="1"/>
        <v>0</v>
      </c>
      <c r="E8" s="75">
        <f t="shared" si="1"/>
        <v>0</v>
      </c>
      <c r="F8" s="75">
        <f t="shared" si="1"/>
        <v>0</v>
      </c>
      <c r="G8" s="75">
        <f t="shared" si="1"/>
        <v>0</v>
      </c>
    </row>
    <row r="9" spans="1:7" ht="19.5" customHeight="1">
      <c r="A9" s="69" t="s">
        <v>73</v>
      </c>
      <c r="B9" s="70"/>
      <c r="C9" s="70"/>
      <c r="D9" s="70"/>
      <c r="E9" s="70"/>
      <c r="F9" s="70"/>
      <c r="G9" s="70"/>
    </row>
    <row r="10" spans="1:7" ht="19.5" customHeight="1">
      <c r="A10" s="69" t="s">
        <v>74</v>
      </c>
      <c r="B10" s="70"/>
      <c r="C10" s="70"/>
      <c r="D10" s="70"/>
      <c r="E10" s="70"/>
      <c r="F10" s="70"/>
      <c r="G10" s="70"/>
    </row>
    <row r="11" spans="1:7" ht="19.5" customHeight="1">
      <c r="A11" s="69" t="s">
        <v>75</v>
      </c>
      <c r="B11" s="70"/>
      <c r="C11" s="70"/>
      <c r="D11" s="70"/>
      <c r="E11" s="70"/>
      <c r="F11" s="70"/>
      <c r="G11" s="70"/>
    </row>
    <row r="12" spans="1:7" ht="19.5" customHeight="1">
      <c r="A12" s="69" t="s">
        <v>76</v>
      </c>
      <c r="B12" s="70"/>
      <c r="C12" s="70"/>
      <c r="D12" s="70"/>
      <c r="E12" s="70"/>
      <c r="F12" s="70"/>
      <c r="G12" s="70"/>
    </row>
    <row r="13" spans="1:7" ht="19.5" customHeight="1">
      <c r="A13" s="69" t="s">
        <v>77</v>
      </c>
      <c r="B13" s="70"/>
      <c r="C13" s="70"/>
      <c r="D13" s="70"/>
      <c r="E13" s="70"/>
      <c r="F13" s="70"/>
      <c r="G13" s="70"/>
    </row>
    <row r="14" spans="1:7" s="66" customFormat="1" ht="19.5" customHeight="1">
      <c r="A14" s="72" t="s">
        <v>78</v>
      </c>
      <c r="B14" s="75">
        <f aca="true" t="shared" si="2" ref="B14:G14">B3+B8</f>
        <v>0</v>
      </c>
      <c r="C14" s="75">
        <f t="shared" si="2"/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</row>
    <row r="15" ht="19.5" customHeight="1"/>
    <row r="17" spans="1:15" ht="51.75" customHeight="1">
      <c r="A17" s="67" t="s">
        <v>84</v>
      </c>
      <c r="B17" s="68" t="s">
        <v>79</v>
      </c>
      <c r="C17" s="68" t="s">
        <v>80</v>
      </c>
      <c r="D17" s="68" t="s">
        <v>81</v>
      </c>
      <c r="E17" s="68" t="s">
        <v>82</v>
      </c>
      <c r="F17" s="68" t="s">
        <v>80</v>
      </c>
      <c r="G17" s="68" t="s">
        <v>83</v>
      </c>
      <c r="H17" s="65"/>
      <c r="I17" s="65"/>
      <c r="J17" s="65"/>
      <c r="K17" s="65"/>
      <c r="L17" s="65"/>
      <c r="M17" s="65"/>
      <c r="N17" s="65"/>
      <c r="O17" s="65"/>
    </row>
    <row r="18" spans="1:7" ht="19.5" customHeight="1">
      <c r="A18" s="72" t="s">
        <v>86</v>
      </c>
      <c r="B18" s="75">
        <f aca="true" t="shared" si="3" ref="B18:G18">B19+B20+B21</f>
        <v>0</v>
      </c>
      <c r="C18" s="75">
        <f t="shared" si="3"/>
        <v>0</v>
      </c>
      <c r="D18" s="75">
        <f t="shared" si="3"/>
        <v>0</v>
      </c>
      <c r="E18" s="75">
        <f t="shared" si="3"/>
        <v>0</v>
      </c>
      <c r="F18" s="75">
        <f t="shared" si="3"/>
        <v>0</v>
      </c>
      <c r="G18" s="75">
        <f t="shared" si="3"/>
        <v>0</v>
      </c>
    </row>
    <row r="19" spans="1:7" ht="19.5" customHeight="1">
      <c r="A19" s="73" t="s">
        <v>90</v>
      </c>
      <c r="B19" s="70"/>
      <c r="C19" s="70"/>
      <c r="D19" s="70"/>
      <c r="E19" s="70"/>
      <c r="F19" s="70"/>
      <c r="G19" s="70"/>
    </row>
    <row r="20" spans="1:7" ht="19.5" customHeight="1">
      <c r="A20" s="73" t="s">
        <v>87</v>
      </c>
      <c r="B20" s="70"/>
      <c r="C20" s="70"/>
      <c r="D20" s="70"/>
      <c r="E20" s="70"/>
      <c r="F20" s="70"/>
      <c r="G20" s="70"/>
    </row>
    <row r="21" spans="1:7" ht="19.5" customHeight="1">
      <c r="A21" s="73" t="s">
        <v>88</v>
      </c>
      <c r="B21" s="70"/>
      <c r="C21" s="70"/>
      <c r="D21" s="70"/>
      <c r="E21" s="70"/>
      <c r="F21" s="70"/>
      <c r="G21" s="70"/>
    </row>
    <row r="22" spans="1:7" ht="20.25" customHeight="1">
      <c r="A22" s="74" t="s">
        <v>89</v>
      </c>
      <c r="B22" s="75">
        <f aca="true" t="shared" si="4" ref="B22:G22">B23+B24</f>
        <v>0</v>
      </c>
      <c r="C22" s="75">
        <f t="shared" si="4"/>
        <v>0</v>
      </c>
      <c r="D22" s="75">
        <f t="shared" si="4"/>
        <v>0</v>
      </c>
      <c r="E22" s="75">
        <f t="shared" si="4"/>
        <v>0</v>
      </c>
      <c r="F22" s="75">
        <f t="shared" si="4"/>
        <v>0</v>
      </c>
      <c r="G22" s="75">
        <f t="shared" si="4"/>
        <v>0</v>
      </c>
    </row>
    <row r="23" spans="1:7" ht="19.5" customHeight="1">
      <c r="A23" s="73" t="s">
        <v>94</v>
      </c>
      <c r="B23" s="70"/>
      <c r="C23" s="70"/>
      <c r="D23" s="70"/>
      <c r="E23" s="70"/>
      <c r="F23" s="70"/>
      <c r="G23" s="70"/>
    </row>
    <row r="24" spans="1:7" ht="19.5" customHeight="1">
      <c r="A24" s="73" t="s">
        <v>95</v>
      </c>
      <c r="B24" s="70"/>
      <c r="C24" s="70"/>
      <c r="D24" s="70"/>
      <c r="E24" s="70"/>
      <c r="F24" s="70"/>
      <c r="G24" s="70"/>
    </row>
    <row r="25" spans="1:7" ht="19.5" customHeight="1">
      <c r="A25" s="72" t="s">
        <v>91</v>
      </c>
      <c r="B25" s="75">
        <f aca="true" t="shared" si="5" ref="B25:G25">B26+B27+B28</f>
        <v>0</v>
      </c>
      <c r="C25" s="75">
        <f t="shared" si="5"/>
        <v>0</v>
      </c>
      <c r="D25" s="75">
        <f t="shared" si="5"/>
        <v>0</v>
      </c>
      <c r="E25" s="75">
        <f t="shared" si="5"/>
        <v>0</v>
      </c>
      <c r="F25" s="75">
        <f t="shared" si="5"/>
        <v>0</v>
      </c>
      <c r="G25" s="75">
        <f t="shared" si="5"/>
        <v>0</v>
      </c>
    </row>
    <row r="26" spans="1:7" ht="19.5" customHeight="1">
      <c r="A26" s="73" t="s">
        <v>92</v>
      </c>
      <c r="B26" s="70"/>
      <c r="C26" s="70"/>
      <c r="D26" s="70"/>
      <c r="E26" s="70"/>
      <c r="F26" s="70"/>
      <c r="G26" s="70"/>
    </row>
    <row r="27" spans="1:7" ht="19.5" customHeight="1">
      <c r="A27" s="73" t="s">
        <v>93</v>
      </c>
      <c r="B27" s="70"/>
      <c r="C27" s="70"/>
      <c r="D27" s="70"/>
      <c r="E27" s="70"/>
      <c r="F27" s="70"/>
      <c r="G27" s="70"/>
    </row>
    <row r="28" spans="1:7" ht="19.5" customHeight="1">
      <c r="A28" s="73" t="s">
        <v>96</v>
      </c>
      <c r="B28" s="70"/>
      <c r="C28" s="70"/>
      <c r="D28" s="70"/>
      <c r="E28" s="70"/>
      <c r="F28" s="70"/>
      <c r="G28" s="70"/>
    </row>
    <row r="29" spans="1:7" s="66" customFormat="1" ht="19.5" customHeight="1">
      <c r="A29" s="72" t="s">
        <v>97</v>
      </c>
      <c r="B29" s="75">
        <f aca="true" t="shared" si="6" ref="B29:G29">B18+B22+B25+B28</f>
        <v>0</v>
      </c>
      <c r="C29" s="75">
        <f t="shared" si="6"/>
        <v>0</v>
      </c>
      <c r="D29" s="75">
        <f t="shared" si="6"/>
        <v>0</v>
      </c>
      <c r="E29" s="75">
        <f t="shared" si="6"/>
        <v>0</v>
      </c>
      <c r="F29" s="75">
        <f t="shared" si="6"/>
        <v>0</v>
      </c>
      <c r="G29" s="75">
        <f t="shared" si="6"/>
        <v>0</v>
      </c>
    </row>
  </sheetData>
  <sheetProtection/>
  <printOptions horizontalCentered="1"/>
  <pageMargins left="0.7086614173228347" right="0.3937007874015748" top="0.6692913385826772" bottom="0.2755905511811024" header="0.1968503937007874" footer="0.15748031496062992"/>
  <pageSetup horizontalDpi="600" verticalDpi="600" orientation="landscape" paperSize="9" scale="83" r:id="rId1"/>
  <headerFooter>
    <oddHeader>&amp;LHeréd Községi Önkormányzat&amp;CEGYSZERŰSÍTETT ÖSSZEVONT MÉRLEG
a 2011. évi gazdálkodásról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 Szabolcs</dc:creator>
  <cp:keywords/>
  <dc:description/>
  <cp:lastModifiedBy>L&amp;L</cp:lastModifiedBy>
  <cp:lastPrinted>2019-05-29T15:20:36Z</cp:lastPrinted>
  <dcterms:created xsi:type="dcterms:W3CDTF">2007-01-31T20:44:11Z</dcterms:created>
  <dcterms:modified xsi:type="dcterms:W3CDTF">2019-05-31T06:27:37Z</dcterms:modified>
  <cp:category/>
  <cp:version/>
  <cp:contentType/>
  <cp:contentStatus/>
</cp:coreProperties>
</file>